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725" windowHeight="913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<sst xmlns="http://schemas.openxmlformats.org/spreadsheetml/2006/main" count="3788" uniqueCount="2994">
  <si>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</si>
  <si>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</si>
  <si>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</si>
  <si>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</si>
  <si>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</si>
  <si>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</si>
  <si>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</si>
  <si>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</si>
  <si>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</si>
  <si>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</si>
  <si>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</si>
  <si>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</si>
  <si>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</si>
  <si>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</si>
  <si>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</si>
  <si>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</si>
  <si>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</si>
  <si>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</si>
  <si>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</si>
  <si>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</si>
  <si>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</si>
  <si>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</si>
  <si>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</si>
  <si>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</si>
  <si>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</si>
  <si>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</si>
  <si>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</si>
  <si>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</si>
  <si>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</si>
  <si>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</si>
  <si>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</si>
  <si>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</si>
  <si>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</si>
  <si>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</si>
  <si>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</si>
  <si>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</si>
  <si>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</si>
  <si>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</si>
  <si>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</si>
  <si>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</si>
  <si>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</si>
  <si>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</si>
  <si>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</si>
  <si>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</si>
  <si>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</si>
  <si>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</si>
  <si>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</si>
  <si>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</si>
  <si>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</si>
  <si>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</si>
  <si>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</si>
  <si>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</si>
  <si>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</si>
  <si>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</si>
  <si>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</si>
  <si>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</si>
  <si>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</si>
  <si>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</si>
  <si>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</si>
  <si>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</si>
  <si>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</si>
  <si>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</si>
  <si>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</si>
  <si>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</si>
  <si>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</si>
  <si>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</si>
  <si>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</si>
  <si>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</si>
  <si>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</si>
  <si>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</si>
  <si>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</si>
  <si>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</si>
  <si>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</si>
  <si>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</si>
  <si>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</si>
  <si>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</si>
  <si>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</si>
  <si>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</si>
  <si>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</si>
  <si>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</si>
  <si>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</si>
  <si>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</si>
  <si>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</si>
  <si>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</si>
  <si>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</si>
  <si>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</si>
  <si>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</si>
  <si>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</si>
  <si>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</si>
  <si>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</si>
  <si>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</si>
  <si>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</si>
  <si>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</si>
  <si>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</si>
  <si>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</si>
  <si>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</si>
  <si>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</si>
  <si>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</si>
  <si>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</si>
  <si>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</si>
  <si>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</si>
  <si>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</si>
  <si>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</si>
  <si>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</si>
  <si>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</si>
  <si>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</si>
  <si>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</si>
  <si>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</si>
  <si>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</si>
  <si>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</si>
  <si>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</si>
  <si>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</si>
  <si>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</si>
  <si>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</si>
  <si>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</si>
  <si>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</si>
  <si>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</si>
  <si>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</si>
  <si>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</si>
  <si>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</si>
  <si>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</si>
  <si>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</si>
  <si>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</si>
  <si>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</si>
  <si>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</si>
  <si>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</si>
  <si>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</si>
  <si>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</si>
  <si>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</si>
  <si>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</si>
  <si>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</si>
  <si>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</si>
  <si>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</si>
  <si>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</si>
  <si>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</si>
  <si>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</si>
  <si>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</si>
  <si>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</si>
  <si>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</si>
  <si>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</si>
  <si>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</si>
  <si>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</si>
  <si>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</si>
  <si>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</si>
  <si>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</si>
  <si>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</si>
  <si>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</si>
  <si>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</si>
  <si>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</si>
  <si>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</si>
  <si>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</si>
  <si>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</si>
  <si>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</si>
  <si>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</si>
  <si>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</si>
  <si>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</si>
  <si>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</si>
  <si>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</si>
  <si>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</si>
  <si>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</si>
  <si>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</si>
  <si>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</si>
  <si>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</si>
  <si>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</si>
  <si>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</si>
  <si>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</si>
  <si>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</si>
  <si>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</si>
  <si>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</si>
  <si>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</si>
  <si>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</si>
  <si>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</si>
  <si>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</si>
  <si>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</si>
  <si>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</si>
  <si>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</si>
  <si>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</si>
  <si>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</si>
  <si>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</si>
  <si>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</si>
  <si>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</si>
  <si>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</si>
  <si>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</si>
  <si>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</si>
  <si>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</si>
  <si>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</si>
  <si>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</si>
  <si>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</si>
  <si>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</si>
  <si>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</si>
  <si>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</si>
  <si>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</si>
  <si>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</si>
  <si>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</si>
  <si>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</si>
  <si>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</si>
  <si>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</si>
  <si>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</si>
  <si>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</si>
  <si>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</si>
  <si>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</si>
  <si>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</si>
  <si>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</si>
  <si>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</si>
  <si>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</si>
  <si>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</si>
  <si>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</si>
  <si>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</si>
  <si>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</si>
  <si>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</si>
  <si>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</si>
  <si>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</si>
  <si>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</si>
  <si>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</si>
  <si>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</si>
  <si>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</si>
  <si>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</si>
  <si>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</si>
  <si>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</si>
  <si>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</si>
  <si>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</si>
  <si>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</si>
  <si>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</si>
  <si>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</si>
  <si>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</si>
  <si>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</si>
  <si>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</si>
  <si>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</si>
  <si>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</si>
  <si>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</si>
  <si>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</si>
  <si>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</si>
  <si>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</si>
  <si>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</si>
  <si>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</si>
  <si>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</si>
  <si>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</si>
  <si>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</si>
  <si>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</si>
  <si>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</si>
  <si>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</si>
  <si>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</si>
  <si>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</si>
  <si>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</si>
  <si>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</si>
  <si>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</si>
  <si>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</si>
  <si>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</si>
  <si>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</si>
  <si>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</si>
  <si>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</si>
  <si>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</si>
  <si>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</si>
  <si>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</si>
  <si>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</si>
  <si>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</si>
  <si>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</si>
  <si>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</si>
  <si>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</si>
  <si>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</si>
  <si>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</si>
  <si>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</si>
  <si>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</si>
  <si>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</si>
  <si>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</si>
  <si>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</si>
  <si>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</si>
  <si>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</si>
  <si>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</si>
  <si>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</si>
  <si>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</si>
  <si>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</si>
  <si>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</si>
  <si>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</si>
  <si>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</si>
  <si>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</si>
  <si>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</si>
  <si>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</si>
  <si>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</si>
  <si>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</si>
  <si>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</si>
  <si>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</si>
  <si>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</si>
  <si>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</si>
  <si>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</si>
  <si>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</si>
  <si>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</si>
  <si>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</si>
  <si>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</si>
  <si>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</si>
  <si>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</si>
  <si>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</si>
  <si>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</si>
  <si>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</si>
  <si>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</si>
  <si>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</si>
  <si>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</si>
  <si>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</si>
  <si>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</si>
  <si>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</si>
  <si>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</si>
  <si>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</si>
  <si>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</si>
  <si>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</si>
  <si>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</si>
  <si>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</si>
  <si>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</si>
  <si>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</si>
  <si>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</si>
  <si>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</si>
  <si>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</si>
  <si>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</si>
  <si>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</si>
  <si>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</si>
  <si>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</si>
  <si>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</si>
  <si>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</si>
  <si>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</si>
  <si>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</si>
  <si>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</si>
  <si>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</si>
  <si>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</si>
  <si>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</si>
  <si>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</si>
  <si>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</si>
  <si>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</si>
  <si>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</si>
  <si>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</si>
  <si>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</si>
  <si>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</si>
  <si>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</si>
  <si>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</si>
  <si>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</si>
  <si>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</si>
  <si>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</si>
  <si>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</si>
  <si>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</si>
  <si>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</si>
  <si>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</si>
  <si>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</si>
  <si>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</si>
  <si>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</si>
  <si>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</si>
  <si>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</si>
  <si>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</si>
  <si>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</si>
  <si>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</si>
  <si>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</si>
  <si>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</si>
  <si>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</si>
  <si>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</si>
  <si>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</si>
  <si>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</si>
  <si>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</si>
  <si>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</si>
  <si>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</si>
  <si>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</si>
  <si>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</si>
  <si>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</si>
  <si>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</si>
  <si>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</si>
  <si>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</si>
  <si>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</si>
  <si>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</si>
  <si>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</si>
  <si>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</si>
  <si>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</si>
  <si>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</si>
  <si>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</si>
  <si>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</si>
  <si>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</si>
  <si>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</si>
  <si>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</si>
  <si>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</si>
  <si>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</si>
  <si>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</si>
  <si>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</si>
  <si>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</si>
  <si>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</si>
  <si>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</si>
  <si>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</si>
  <si>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</si>
  <si>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</si>
  <si>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</si>
  <si>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</si>
  <si>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</si>
  <si>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</si>
  <si>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</si>
  <si>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</si>
  <si>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</si>
  <si>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</si>
  <si>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</si>
  <si>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</si>
  <si>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</si>
  <si>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</si>
  <si>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</si>
  <si>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</si>
  <si>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</si>
  <si>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</si>
  <si>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</si>
  <si>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</si>
  <si>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</si>
  <si>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</si>
  <si>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</si>
  <si>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</si>
  <si>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</si>
  <si>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</si>
  <si>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</si>
  <si>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</si>
  <si>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</si>
  <si>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</si>
  <si>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</si>
  <si>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</si>
  <si>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</si>
  <si>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</si>
  <si>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</si>
  <si>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</si>
  <si>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</si>
  <si>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</si>
  <si>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</si>
  <si>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</si>
  <si>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</si>
  <si>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</si>
  <si>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</si>
  <si>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</si>
  <si>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</si>
  <si>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</si>
  <si>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</si>
  <si>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</si>
  <si>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</si>
  <si>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</si>
  <si>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</si>
  <si>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</si>
  <si>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</si>
  <si>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</si>
  <si>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</si>
  <si>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</si>
  <si>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</si>
  <si>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</si>
  <si>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</si>
  <si>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</si>
  <si>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</si>
  <si>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</si>
  <si>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</si>
  <si>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</si>
  <si>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</si>
  <si>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</si>
  <si>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</si>
  <si>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</si>
  <si>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</si>
  <si>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</si>
  <si>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</si>
  <si>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</si>
  <si>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</si>
  <si>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</si>
  <si>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</si>
  <si>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</si>
  <si>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</si>
  <si>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</si>
  <si>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</si>
  <si>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</si>
  <si>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</si>
  <si>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</si>
  <si>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</si>
  <si>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</si>
  <si>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</si>
  <si>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</si>
  <si>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</si>
  <si>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</si>
  <si>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</si>
  <si>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</si>
  <si>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</si>
  <si>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</si>
  <si>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</si>
  <si>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</si>
  <si>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</si>
  <si>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</si>
  <si>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</si>
  <si>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</si>
  <si>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</si>
  <si>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</si>
  <si>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</si>
  <si>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</si>
  <si>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</si>
  <si>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</si>
  <si>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</si>
  <si>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</si>
  <si>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</si>
  <si>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</si>
  <si>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</si>
  <si>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</si>
  <si>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</si>
  <si>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</si>
  <si>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</si>
  <si>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</si>
  <si>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</si>
  <si>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</si>
  <si>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</si>
  <si>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</si>
  <si>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</si>
  <si>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</si>
  <si>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</si>
  <si>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</si>
  <si>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</si>
  <si>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</si>
  <si>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</si>
  <si>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</si>
  <si>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</si>
  <si>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</si>
  <si>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</si>
  <si>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</si>
  <si>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</si>
  <si>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</si>
  <si>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</si>
  <si>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</si>
  <si>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</si>
  <si>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</si>
  <si>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</si>
  <si>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</si>
  <si>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</si>
  <si>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</si>
  <si>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</si>
  <si>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</si>
  <si>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</si>
  <si>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</si>
  <si>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</si>
  <si>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</si>
  <si>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</si>
  <si>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</si>
  <si>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</si>
  <si>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</si>
  <si>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</si>
  <si>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</si>
  <si>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</si>
  <si>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</si>
  <si>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</si>
  <si>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</si>
  <si>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</si>
  <si>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</si>
  <si>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</si>
  <si>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</si>
  <si>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</si>
  <si>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</si>
  <si>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</si>
  <si>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</si>
  <si>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</si>
  <si>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</si>
  <si>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</si>
  <si>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</si>
  <si>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</si>
  <si>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</si>
  <si>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</si>
  <si>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</si>
  <si>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</si>
  <si>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</si>
  <si>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</si>
  <si>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</si>
  <si>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</si>
  <si>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</si>
  <si>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</si>
  <si>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</si>
  <si>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</si>
  <si>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</si>
  <si>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</si>
  <si>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</si>
  <si>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</si>
  <si>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</si>
  <si>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</si>
  <si>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</si>
  <si>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</si>
  <si>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</si>
  <si>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</si>
  <si>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</si>
  <si>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</si>
  <si>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</si>
  <si>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</si>
  <si>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</si>
  <si>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</si>
  <si>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</si>
  <si>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</si>
  <si>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</si>
  <si>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</si>
  <si>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</si>
  <si>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</si>
  <si>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</si>
  <si>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</si>
  <si>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</si>
  <si>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</si>
  <si>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</si>
  <si>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</si>
  <si>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</si>
  <si>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</si>
  <si>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</si>
  <si>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</si>
  <si>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</si>
  <si>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</si>
  <si>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</si>
  <si>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</si>
  <si>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</si>
  <si>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</si>
  <si>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</si>
  <si>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</si>
  <si>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</si>
  <si>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</si>
  <si>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</si>
  <si>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</si>
  <si>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</si>
  <si>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</si>
  <si>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</si>
  <si>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</si>
  <si>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</si>
  <si>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</si>
  <si>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</si>
  <si>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</si>
  <si>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</si>
  <si>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</si>
  <si>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</si>
  <si>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</si>
  <si>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</si>
  <si>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</si>
  <si>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</si>
  <si>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</si>
  <si>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</si>
  <si>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</si>
  <si>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</si>
  <si>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</si>
  <si>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</si>
  <si>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</si>
  <si>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</si>
  <si>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</si>
  <si>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</si>
  <si>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</si>
  <si>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</si>
  <si>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</si>
  <si>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</si>
  <si>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</si>
  <si>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</si>
  <si>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</si>
  <si>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</si>
  <si>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</si>
  <si>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</si>
  <si>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</si>
  <si>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</si>
  <si>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</si>
  <si>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</si>
  <si>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</si>
  <si>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</si>
  <si>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</si>
  <si>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</si>
  <si>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</si>
  <si>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</si>
  <si>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</si>
  <si>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</si>
  <si>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</si>
  <si>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</si>
  <si>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</si>
  <si>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</si>
  <si>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</si>
  <si>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</si>
  <si>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</si>
  <si>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</si>
  <si>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</si>
  <si>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</si>
  <si>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</si>
  <si>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</si>
  <si>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</si>
  <si>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</si>
  <si>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</si>
  <si>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</si>
  <si>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</si>
  <si>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</si>
  <si>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</si>
  <si>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</si>
  <si>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</si>
  <si>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</si>
  <si>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</si>
  <si>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</si>
  <si>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</si>
  <si>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</si>
  <si>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</si>
  <si>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</si>
  <si>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</si>
  <si>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</si>
  <si>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</si>
  <si>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</si>
  <si>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</si>
  <si>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</si>
  <si>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</si>
  <si>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</si>
  <si>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</si>
  <si>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</si>
  <si>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</si>
  <si>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</si>
  <si>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</si>
  <si>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</si>
  <si>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</si>
  <si>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</si>
  <si>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</si>
  <si>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</si>
  <si>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</si>
  <si>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</si>
  <si>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</si>
  <si>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</si>
  <si>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</si>
  <si>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</si>
  <si>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</si>
  <si>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</si>
  <si>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</si>
  <si>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</si>
  <si>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</si>
  <si>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</si>
  <si>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</si>
  <si>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</si>
  <si>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</si>
  <si>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</si>
  <si>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</si>
  <si>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</si>
  <si>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</si>
  <si>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</si>
  <si>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</si>
  <si>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</si>
  <si>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</si>
  <si>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</si>
  <si>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</si>
  <si>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</si>
  <si>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</si>
  <si>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</si>
  <si>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</si>
  <si>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</si>
  <si>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</si>
  <si>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</si>
  <si>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</si>
  <si>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</si>
  <si>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</si>
  <si>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</si>
  <si>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</si>
  <si>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</si>
  <si>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</si>
  <si>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</si>
  <si>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</si>
  <si>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</si>
  <si>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</si>
  <si>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</si>
  <si>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</si>
  <si>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</si>
  <si>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</si>
  <si>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</si>
  <si>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</si>
  <si>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</si>
  <si>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</si>
  <si>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</si>
  <si>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</si>
  <si>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</si>
  <si>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</si>
  <si>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</si>
  <si>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</si>
  <si>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</si>
  <si>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</si>
  <si>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</si>
  <si>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</si>
  <si>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</si>
  <si>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</si>
  <si>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</si>
  <si>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</si>
  <si>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</si>
  <si>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</si>
  <si>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</si>
  <si>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</si>
  <si>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</si>
  <si>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</si>
  <si>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</si>
  <si>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</si>
  <si>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</si>
  <si>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</si>
  <si>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</si>
  <si>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</si>
  <si>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</si>
  <si>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</si>
  <si>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</si>
  <si>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</si>
  <si>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</si>
  <si>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</si>
  <si>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</si>
  <si>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</si>
  <si>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</si>
  <si>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</si>
  <si>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</si>
  <si>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</si>
  <si>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</si>
  <si>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</si>
  <si>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</si>
  <si>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</si>
  <si>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</si>
  <si>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</si>
  <si>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</si>
  <si>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</si>
  <si>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</si>
  <si>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</si>
  <si>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</si>
  <si>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</si>
  <si>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</si>
  <si>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</si>
  <si>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</si>
  <si>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</si>
  <si>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</si>
  <si>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</si>
  <si>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</si>
  <si>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</si>
  <si>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</si>
  <si>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</si>
  <si>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</si>
  <si>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</si>
  <si>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</si>
  <si>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</si>
  <si>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</si>
  <si>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</si>
  <si>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</si>
  <si>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</si>
  <si>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</si>
  <si>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</si>
  <si>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</si>
  <si>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</si>
  <si>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</si>
  <si>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</si>
  <si>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</si>
  <si>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</si>
  <si>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</si>
  <si>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</si>
  <si>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</si>
  <si>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</si>
  <si>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</si>
  <si>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</si>
  <si>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</si>
  <si>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</si>
  <si>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</si>
  <si>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</si>
  <si>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</si>
  <si>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</si>
  <si>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</si>
  <si>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</si>
  <si>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</si>
  <si>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</si>
  <si>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</si>
  <si>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</si>
  <si>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</si>
  <si>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</si>
  <si>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</si>
  <si>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</si>
  <si>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</si>
  <si>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</si>
  <si>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</si>
  <si>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</si>
  <si>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</si>
  <si>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</si>
  <si>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</si>
  <si>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</si>
  <si>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</si>
  <si>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</si>
  <si>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</si>
  <si>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</si>
  <si>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</si>
  <si>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</si>
  <si>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</si>
  <si>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</si>
  <si>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</si>
  <si>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</si>
  <si>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</si>
  <si>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</si>
  <si>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</si>
  <si>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</si>
  <si>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</si>
  <si>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</si>
  <si>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</si>
  <si>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</si>
  <si>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</si>
  <si>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</si>
  <si>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</si>
  <si>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</si>
  <si>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</si>
  <si>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</si>
  <si>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</si>
  <si>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</si>
  <si>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</si>
  <si>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</si>
  <si>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</si>
  <si>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</si>
  <si>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</si>
  <si>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</si>
  <si>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</si>
  <si>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</si>
  <si>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</si>
  <si>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</si>
  <si>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</si>
  <si>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</si>
  <si>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</si>
  <si>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</si>
  <si>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</si>
  <si>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</si>
  <si>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</si>
  <si>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</si>
  <si>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</si>
  <si>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</si>
  <si>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</si>
  <si>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</si>
  <si>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</si>
  <si>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</si>
  <si>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</si>
  <si>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</si>
  <si>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</si>
  <si>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</si>
  <si>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</si>
  <si>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</si>
  <si>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</si>
  <si>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</si>
  <si>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</si>
  <si>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</si>
  <si>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</si>
  <si>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</si>
  <si>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</si>
  <si>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</si>
  <si>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</si>
  <si>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</si>
  <si>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</si>
  <si>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</si>
  <si>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</si>
  <si>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</si>
  <si>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</si>
  <si>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</si>
  <si>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</si>
  <si>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</si>
  <si>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</si>
  <si>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</si>
  <si>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</si>
  <si>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</si>
  <si>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</si>
  <si>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</si>
  <si>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</si>
  <si>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</si>
  <si>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</si>
  <si>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</si>
  <si>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</si>
  <si>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</si>
  <si>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</si>
  <si>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</si>
  <si>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</si>
  <si>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</si>
  <si>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</si>
  <si>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</si>
  <si>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</si>
  <si>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</si>
  <si>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</si>
  <si>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</si>
  <si>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</si>
  <si>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</si>
  <si>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</si>
  <si>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</si>
  <si>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</si>
  <si>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</si>
  <si>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</si>
  <si>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</si>
  <si>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</si>
  <si>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</si>
  <si>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</si>
  <si>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</si>
  <si>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</si>
  <si>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</si>
  <si>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</si>
  <si>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</si>
  <si>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</si>
  <si>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</si>
  <si>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</si>
  <si>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</si>
  <si>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</si>
  <si>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</si>
  <si>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</si>
  <si>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</si>
  <si>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</si>
  <si>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</si>
  <si>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</si>
  <si>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</si>
  <si>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</si>
  <si>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</si>
  <si>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</si>
  <si>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</si>
  <si>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</si>
  <si>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</si>
  <si>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</si>
  <si>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</si>
  <si>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</si>
  <si>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</si>
  <si>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</si>
  <si>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</si>
  <si>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</si>
  <si>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</si>
  <si>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</si>
  <si>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</si>
  <si>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</si>
  <si>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</si>
  <si>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</si>
  <si>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</si>
  <si>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</si>
  <si>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</si>
  <si>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</si>
  <si>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</si>
  <si>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</si>
  <si>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</si>
  <si>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</si>
  <si>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</si>
  <si>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</si>
  <si>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</si>
  <si>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</si>
  <si>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</si>
  <si>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</si>
  <si>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</si>
  <si>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</si>
  <si>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</si>
  <si>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</si>
  <si>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</si>
  <si>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</si>
  <si>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</si>
  <si>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</si>
  <si>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</si>
  <si>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</si>
  <si>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</si>
  <si>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</si>
  <si>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</si>
  <si>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</si>
  <si>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</si>
  <si>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</si>
  <si>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</si>
  <si>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</si>
  <si>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</si>
  <si>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</si>
  <si>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</si>
  <si>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</si>
  <si>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</si>
  <si>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</si>
  <si>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</si>
  <si>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</si>
  <si>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</si>
  <si>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</si>
  <si>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</si>
  <si>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</si>
  <si>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</si>
  <si>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</si>
  <si>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</si>
  <si>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</si>
  <si>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</si>
  <si>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</si>
  <si>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</si>
  <si>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</si>
  <si>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</si>
  <si>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</si>
  <si>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</si>
  <si>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</si>
  <si>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</si>
  <si>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</si>
  <si>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</si>
  <si>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</si>
  <si>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</si>
  <si>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</si>
  <si>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</si>
  <si>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</si>
  <si>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</si>
  <si>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</si>
  <si>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</si>
  <si>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</si>
  <si>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</si>
  <si>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</si>
  <si>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</si>
  <si>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</si>
  <si>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</si>
  <si>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</si>
  <si>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</si>
  <si>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</si>
  <si>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</si>
  <si>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</si>
  <si>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</si>
  <si>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</si>
  <si>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</si>
  <si>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</si>
  <si>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</si>
  <si>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</si>
  <si>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</si>
  <si>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</si>
  <si>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</si>
  <si>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</si>
  <si>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</si>
  <si>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</si>
  <si>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</si>
  <si>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</si>
  <si>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</si>
  <si>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</si>
  <si>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</si>
  <si>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</si>
  <si>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</si>
  <si>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</si>
  <si>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</si>
  <si>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</si>
  <si>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</si>
  <si>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</si>
  <si>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</si>
  <si>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</si>
  <si>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</si>
  <si>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</si>
  <si>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</si>
  <si>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</si>
  <si>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</si>
  <si>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</si>
  <si>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</si>
  <si>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</si>
  <si>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</si>
  <si>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</si>
  <si>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</si>
  <si>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</si>
  <si>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</si>
  <si>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</si>
  <si>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</si>
  <si>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</si>
  <si>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</si>
  <si>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</si>
  <si>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</si>
  <si>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</si>
  <si>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</si>
  <si>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</si>
  <si>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</si>
  <si>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</si>
  <si>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</si>
  <si>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</si>
  <si>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</si>
  <si>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</si>
  <si>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</si>
  <si>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</si>
  <si>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</si>
  <si>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</si>
  <si>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</si>
  <si>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</si>
  <si>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</si>
  <si>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</si>
  <si>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</si>
  <si>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</si>
  <si>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</si>
  <si>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</si>
  <si>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</si>
  <si>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</si>
  <si>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</si>
  <si>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</si>
  <si>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</si>
  <si>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</si>
  <si>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</si>
  <si>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</si>
  <si>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</si>
  <si>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</si>
  <si>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</si>
  <si>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</si>
  <si>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</si>
  <si>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</si>
  <si>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</si>
  <si>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</si>
  <si>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</si>
  <si>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</si>
  <si>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</si>
  <si>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</si>
  <si>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</si>
  <si>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</si>
  <si>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</si>
  <si>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</si>
  <si>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</si>
  <si>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</si>
  <si>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</si>
  <si>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</si>
  <si>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</si>
  <si>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</si>
  <si>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</si>
  <si>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</si>
  <si>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</si>
  <si>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</si>
  <si>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</si>
  <si>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</si>
  <si>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</si>
  <si>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</si>
  <si>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</si>
  <si>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</si>
  <si>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</si>
  <si>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</si>
  <si>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</si>
  <si>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</si>
  <si>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</si>
  <si>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</si>
  <si>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</si>
  <si>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</si>
  <si>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</si>
  <si>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</si>
  <si>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</si>
  <si>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</si>
  <si>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</si>
  <si>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</si>
  <si>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</si>
  <si>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</si>
  <si>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</si>
  <si>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</si>
  <si>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</si>
  <si>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</si>
  <si>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</si>
  <si>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</si>
  <si>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</si>
  <si>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</si>
  <si>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</si>
  <si>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</si>
  <si>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</si>
  <si>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</si>
  <si>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</si>
  <si>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</si>
  <si>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</si>
  <si>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</si>
  <si>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</si>
  <si>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</si>
  <si>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</si>
  <si>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</si>
  <si>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</si>
  <si>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</si>
  <si>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</si>
  <si>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</si>
  <si>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</si>
  <si>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</si>
  <si>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</si>
  <si>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</si>
  <si>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</si>
  <si>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</si>
  <si>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</si>
  <si>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</si>
  <si>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</si>
  <si>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</si>
  <si>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</si>
  <si>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</si>
  <si>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</si>
  <si>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</si>
  <si>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</si>
  <si>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</si>
  <si>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</si>
  <si>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</si>
  <si>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</si>
  <si>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</si>
  <si>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</si>
  <si>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</si>
  <si>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</si>
  <si>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</si>
  <si>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</si>
  <si>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</si>
  <si>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</si>
  <si>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</si>
  <si>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</si>
  <si>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</si>
  <si>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</si>
  <si>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</si>
  <si>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</si>
  <si>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</si>
  <si>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</si>
  <si>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</si>
  <si>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</si>
  <si>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</si>
  <si>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</si>
  <si>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</si>
  <si>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</si>
  <si>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</si>
  <si>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</si>
  <si>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</si>
  <si>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</si>
  <si>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</si>
  <si>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</si>
  <si>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</si>
  <si>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</si>
  <si>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</si>
  <si>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</si>
  <si>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</si>
  <si>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</si>
  <si>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</si>
  <si>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</si>
  <si>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</si>
  <si>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</si>
  <si>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</si>
  <si>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</si>
  <si>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</si>
  <si>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</si>
  <si>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</si>
  <si>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</si>
  <si>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</si>
  <si>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</si>
  <si>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</si>
  <si>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</si>
  <si>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</si>
  <si>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</si>
  <si>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</si>
  <si>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</si>
  <si>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</si>
  <si>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</si>
  <si>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</si>
  <si>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</si>
  <si>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</si>
  <si>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</si>
  <si>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</si>
  <si>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</si>
  <si>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</si>
  <si>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</si>
  <si>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</si>
  <si>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</si>
  <si>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</si>
  <si>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</si>
  <si>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</si>
  <si>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</si>
  <si>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</si>
  <si>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</si>
  <si>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</si>
  <si>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</si>
  <si>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</si>
  <si>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</si>
  <si>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</si>
  <si>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</si>
  <si>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</si>
  <si>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</si>
  <si>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</si>
  <si>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</si>
  <si>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</si>
  <si>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</si>
  <si>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</si>
  <si>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</si>
  <si>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</si>
  <si>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</si>
  <si>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</si>
  <si>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</si>
  <si>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</si>
  <si>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</si>
  <si>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</si>
  <si>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</si>
  <si>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</si>
  <si>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</si>
  <si>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</si>
  <si>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</si>
  <si>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</si>
  <si>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</si>
  <si>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</si>
  <si>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</si>
  <si>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</si>
  <si>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</si>
  <si>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</si>
  <si>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</si>
  <si>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</si>
  <si>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</si>
  <si>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</si>
  <si>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</si>
  <si>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</si>
  <si>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</si>
  <si>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</si>
  <si>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</si>
  <si>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</si>
  <si>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</si>
  <si>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</si>
  <si>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</si>
  <si>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</si>
  <si>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</si>
  <si>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</si>
  <si>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</si>
  <si>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</si>
  <si>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</si>
  <si>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</si>
  <si>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</si>
  <si>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</si>
  <si>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</si>
  <si>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</si>
  <si>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</si>
  <si>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</si>
  <si>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</si>
  <si>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</si>
  <si>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</si>
  <si>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</si>
  <si>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</si>
  <si>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</si>
  <si>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</si>
  <si>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</si>
  <si>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</si>
  <si>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</si>
  <si>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</si>
  <si>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</si>
  <si>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</si>
  <si>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</si>
  <si>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</si>
  <si>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</si>
  <si>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</si>
  <si>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</si>
  <si>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</si>
  <si>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</si>
  <si>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</si>
  <si>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</si>
  <si>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</si>
  <si>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</si>
  <si>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</si>
  <si>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</si>
  <si>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</si>
  <si>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</si>
  <si>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</si>
  <si>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</si>
  <si>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</si>
  <si>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</si>
  <si>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</si>
  <si>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</si>
  <si>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</si>
  <si>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</si>
  <si>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</si>
  <si>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</si>
  <si>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</si>
  <si>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</si>
  <si>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</si>
  <si>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</si>
  <si>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</si>
  <si>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</si>
  <si>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</si>
  <si>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</si>
  <si>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</si>
  <si>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</si>
  <si>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</si>
  <si>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</si>
  <si>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</si>
  <si>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</si>
  <si>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</si>
  <si>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</si>
  <si>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</si>
  <si>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</si>
  <si>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</si>
  <si>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</si>
  <si>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</si>
  <si>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</si>
  <si>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</si>
  <si>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</si>
  <si>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</si>
  <si>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</si>
  <si>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</si>
  <si>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</si>
  <si>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</si>
  <si>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</si>
  <si>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</si>
  <si>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</si>
  <si>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</si>
  <si>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</si>
  <si>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</si>
  <si>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</si>
  <si>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</si>
  <si>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</si>
  <si>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</si>
  <si>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</si>
  <si>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</si>
  <si>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</si>
  <si>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</si>
  <si>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</si>
  <si>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</si>
  <si>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</si>
  <si>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</si>
  <si>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</si>
  <si>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</si>
  <si>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</si>
  <si>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</si>
  <si>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</si>
  <si>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</si>
  <si>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</si>
  <si>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</si>
  <si>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</si>
  <si>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</si>
  <si>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</si>
  <si>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</si>
  <si>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</si>
  <si>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</si>
  <si>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</si>
  <si>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</si>
  <si>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</si>
  <si>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</si>
  <si>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</si>
  <si>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</si>
  <si>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</si>
  <si>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</si>
  <si>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</si>
  <si>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</si>
  <si>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</si>
  <si>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</si>
  <si>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</si>
  <si>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</si>
  <si>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</si>
  <si>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</si>
  <si>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</si>
  <si>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</si>
  <si>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</si>
  <si>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</si>
  <si>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</si>
  <si>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</si>
  <si>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</si>
  <si>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</si>
  <si>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</si>
  <si>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</si>
  <si>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</si>
  <si>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</si>
  <si>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</si>
  <si>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</si>
  <si>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</si>
  <si>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</si>
  <si>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</si>
  <si>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</si>
  <si>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</si>
  <si>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</si>
  <si>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</si>
  <si>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</si>
  <si>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</si>
  <si>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</si>
  <si>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</si>
  <si>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</si>
  <si>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</si>
  <si>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</si>
  <si>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</si>
  <si>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</si>
  <si>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</si>
  <si>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</si>
  <si>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</si>
  <si>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</si>
  <si>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</si>
  <si>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</si>
  <si>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</si>
  <si>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</si>
  <si>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</si>
  <si>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</si>
  <si>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</si>
  <si>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</si>
  <si>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</si>
  <si>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</si>
  <si>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</si>
  <si>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</si>
  <si>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</si>
  <si>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</si>
  <si>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</si>
  <si>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</si>
  <si>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</si>
  <si>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</si>
  <si>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</si>
  <si>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</si>
  <si>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</si>
  <si>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</si>
  <si>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</si>
  <si>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</si>
  <si>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</si>
  <si>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</si>
  <si>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</si>
  <si>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</si>
  <si>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</si>
  <si>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</si>
  <si>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</si>
  <si>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</si>
  <si>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</si>
  <si>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</si>
  <si>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</si>
  <si>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</si>
  <si>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</si>
  <si>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</si>
  <si>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</si>
  <si>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</si>
  <si>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</si>
  <si>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</si>
  <si>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</si>
  <si>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</si>
  <si>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</si>
  <si>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</si>
  <si>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</si>
  <si>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</si>
  <si>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</si>
  <si>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</si>
  <si>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</si>
  <si>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</si>
  <si>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</si>
  <si>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</si>
  <si>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</si>
  <si>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</si>
  <si>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</si>
  <si>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</si>
  <si>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</si>
  <si>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</si>
  <si>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</si>
  <si>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</si>
  <si>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</si>
  <si>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</si>
  <si>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</si>
  <si>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</si>
  <si>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</si>
  <si>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</si>
  <si>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</si>
  <si>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</si>
  <si>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</si>
  <si>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</si>
  <si>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</si>
  <si>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</si>
  <si>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</si>
  <si>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</si>
  <si>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</si>
  <si>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</si>
  <si>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</si>
  <si>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</si>
  <si>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</si>
  <si>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</si>
  <si>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</si>
  <si>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</si>
  <si>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</si>
  <si>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</si>
  <si>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</si>
  <si>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</si>
  <si>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</si>
  <si>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</si>
  <si>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</si>
  <si>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</si>
  <si>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</si>
  <si>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</si>
  <si>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</si>
  <si>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</si>
  <si>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</si>
  <si>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</si>
  <si>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</si>
  <si>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</si>
  <si>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</si>
  <si>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</si>
  <si>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</si>
  <si>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</si>
  <si>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</si>
  <si>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</si>
  <si>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</si>
  <si>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</si>
  <si>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</si>
  <si>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</si>
  <si>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</si>
  <si>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</si>
  <si>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</si>
  <si>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</si>
  <si>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</si>
  <si>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</si>
  <si>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</si>
  <si>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</si>
  <si>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</si>
  <si>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</si>
  <si>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</si>
  <si>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</si>
  <si>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</si>
  <si>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</si>
  <si>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</si>
  <si>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</si>
  <si>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</si>
  <si>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</si>
  <si>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</si>
  <si>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</si>
  <si>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</si>
  <si>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</si>
  <si>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</si>
  <si>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</si>
  <si>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</si>
  <si>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</si>
  <si>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</si>
  <si>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</si>
  <si>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</si>
  <si>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</si>
  <si>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</si>
  <si>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</si>
  <si>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</si>
  <si>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</si>
  <si>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</si>
  <si>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</si>
  <si>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</si>
  <si>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</si>
  <si>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</si>
  <si>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</si>
  <si>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</si>
  <si>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</si>
  <si>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</si>
  <si>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</si>
  <si>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</si>
  <si>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</si>
  <si>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</si>
  <si>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</si>
  <si>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</si>
  <si>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</si>
  <si>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</si>
  <si>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</si>
  <si>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</si>
  <si>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</si>
  <si>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</si>
  <si>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</si>
  <si>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</si>
  <si>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</si>
  <si>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</si>
  <si>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</si>
  <si>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</si>
  <si>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</si>
  <si>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</si>
  <si>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</si>
  <si>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</si>
  <si>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</si>
  <si>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</si>
  <si>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</si>
  <si>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</si>
  <si>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</si>
  <si>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</si>
  <si>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</si>
  <si>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</si>
  <si>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</si>
  <si>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</si>
  <si>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</si>
  <si>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</si>
  <si>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</si>
  <si>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</si>
  <si>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</si>
  <si>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</si>
  <si>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</si>
  <si>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</si>
  <si>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</si>
  <si>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</si>
  <si>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</si>
  <si>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</si>
  <si>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</si>
  <si>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</si>
  <si>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</si>
  <si>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</si>
  <si>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</si>
  <si>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</si>
  <si>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</si>
  <si>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</si>
  <si>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</si>
  <si>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</si>
  <si>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</si>
  <si>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</si>
  <si>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</si>
  <si>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</si>
  <si>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</si>
  <si>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</si>
  <si>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</si>
  <si>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</si>
  <si>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</si>
  <si>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</si>
  <si>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</si>
  <si>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</si>
  <si>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</si>
  <si>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</si>
  <si>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</si>
  <si>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</si>
  <si>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</si>
  <si>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</si>
  <si>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</si>
  <si>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</si>
  <si>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</si>
  <si>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</si>
  <si>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</si>
  <si>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</si>
  <si>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</si>
  <si>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</si>
  <si>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</si>
  <si>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</si>
  <si>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</si>
  <si>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</si>
  <si>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</si>
  <si>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</si>
  <si>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</si>
  <si>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</si>
  <si>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</si>
  <si>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</si>
  <si>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</si>
  <si>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</si>
  <si>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</si>
  <si>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</si>
  <si>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</si>
  <si>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</si>
  <si>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</si>
  <si>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</si>
  <si>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</si>
  <si>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</si>
  <si>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</si>
  <si>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</si>
  <si>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</si>
  <si>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</si>
  <si>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</si>
  <si>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</si>
  <si>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</si>
  <si>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</si>
  <si>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</si>
  <si>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</si>
  <si>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</si>
  <si>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</si>
  <si>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</si>
  <si>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</si>
  <si>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</si>
  <si>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</si>
  <si>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</si>
  <si>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</si>
  <si>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</si>
  <si>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</si>
  <si>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</si>
  <si>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</si>
  <si>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</si>
  <si>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</si>
  <si>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</si>
  <si>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</si>
  <si>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</si>
  <si>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</si>
  <si>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</si>
  <si>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</si>
  <si>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</si>
  <si>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</si>
  <si>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</si>
  <si>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</si>
  <si>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</si>
  <si>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</si>
  <si>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</si>
  <si>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</si>
  <si>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</si>
  <si>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</si>
  <si>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</si>
  <si>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</si>
  <si>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</si>
  <si>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</si>
  <si>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</si>
  <si>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</si>
  <si>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</si>
  <si>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</si>
  <si>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</si>
  <si>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</si>
  <si>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</si>
  <si>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</si>
  <si>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</si>
  <si>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</si>
  <si>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</si>
  <si>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</si>
  <si>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</si>
  <si>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</si>
  <si>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</si>
  <si>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</si>
  <si>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</si>
  <si>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</si>
  <si>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</si>
  <si>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</si>
  <si>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</si>
  <si>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</si>
  <si>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</si>
  <si>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</si>
  <si>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</si>
  <si>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</si>
  <si>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</si>
  <si>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</si>
  <si>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</si>
  <si>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</si>
  <si>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</si>
  <si>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</si>
  <si>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</si>
  <si>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</si>
  <si>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</si>
  <si>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</si>
  <si>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</si>
  <si>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</si>
  <si>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</si>
  <si>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</si>
  <si>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</si>
  <si>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</si>
  <si>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</si>
  <si>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</si>
  <si>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</si>
  <si>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</si>
  <si>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</si>
  <si>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</si>
  <si>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</si>
  <si>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</si>
  <si>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</si>
  <si>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</si>
  <si>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</si>
  <si>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</si>
  <si>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</si>
  <si>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</si>
  <si>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</si>
  <si>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</si>
  <si>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</si>
  <si>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</si>
  <si>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</si>
  <si>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</si>
  <si>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</si>
  <si>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</si>
  <si>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</si>
  <si>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</si>
  <si>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</si>
  <si>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</si>
  <si>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</si>
  <si>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</si>
  <si>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</si>
  <si>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</si>
  <si>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</si>
  <si>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</si>
  <si>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</si>
  <si>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</si>
  <si>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</si>
  <si>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</si>
  <si>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</si>
  <si>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</si>
  <si>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</si>
  <si>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</si>
  <si>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</si>
  <si>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</si>
  <si>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</si>
  <si>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</si>
  <si>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</si>
  <si>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</si>
  <si>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</si>
  <si>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</si>
  <si>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</si>
  <si>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</si>
  <si>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</si>
  <si>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</si>
  <si>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</si>
  <si>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</si>
  <si>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</si>
  <si>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</si>
  <si>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</si>
  <si>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</si>
  <si>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</si>
  <si>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</si>
  <si>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</si>
  <si>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</si>
  <si>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</si>
  <si>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</si>
  <si>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</si>
  <si>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</si>
  <si>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</si>
  <si>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</si>
  <si>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</si>
  <si>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</si>
  <si>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</si>
  <si>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</si>
  <si>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</si>
  <si>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</si>
  <si>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</si>
  <si>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</si>
  <si>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</si>
  <si>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</si>
  <si>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</si>
  <si>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</si>
  <si>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</si>
  <si>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</si>
  <si>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</si>
  <si>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</si>
  <si>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</si>
  <si>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</si>
  <si>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</si>
  <si>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</si>
  <si>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</si>
  <si>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</si>
  <si>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</si>
  <si>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</si>
  <si>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</si>
  <si>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</si>
  <si>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</si>
  <si>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</si>
  <si>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</si>
  <si>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</si>
  <si>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</si>
  <si>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</si>
  <si>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</si>
  <si>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</si>
  <si>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</si>
  <si>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</si>
  <si>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</si>
  <si>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</si>
  <si>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</si>
  <si>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</si>
  <si>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</si>
  <si>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</si>
  <si>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</si>
  <si>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</si>
  <si>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</si>
  <si>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</si>
  <si>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</si>
  <si>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</si>
  <si>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</si>
  <si>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</si>
  <si>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</si>
  <si>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</si>
  <si>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</si>
  <si>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</si>
  <si>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</si>
  <si>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</si>
  <si>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</si>
  <si>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</si>
  <si>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</si>
  <si>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</si>
  <si>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</si>
  <si>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</si>
  <si>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</si>
  <si>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</si>
  <si>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</si>
  <si>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</si>
  <si>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</si>
  <si>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</si>
  <si>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</si>
  <si>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</si>
  <si>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</si>
  <si>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</si>
  <si>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</si>
  <si>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</si>
  <si>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</si>
  <si>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</si>
  <si>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</si>
  <si>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</si>
  <si>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</si>
  <si>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</si>
  <si>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</si>
  <si>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</si>
  <si>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</si>
  <si>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</si>
  <si>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</si>
  <si>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</si>
  <si>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</si>
  <si>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</si>
  <si>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</si>
  <si>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</si>
  <si>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</si>
  <si>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</si>
  <si>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</si>
  <si>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</si>
  <si>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</si>
  <si>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</si>
  <si>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</si>
  <si>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</si>
  <si>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</si>
  <si>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</si>
  <si>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</si>
  <si>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</si>
  <si>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</si>
  <si>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</si>
  <si>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</si>
  <si>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</si>
  <si>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</si>
  <si>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</si>
  <si>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</si>
  <si>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</si>
  <si>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</si>
  <si>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</si>
  <si>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</si>
  <si>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</si>
  <si>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</si>
  <si>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</si>
  <si>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</si>
  <si>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</si>
  <si>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</si>
  <si>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</si>
  <si>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</si>
  <si>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</si>
  <si>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</si>
  <si>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</si>
  <si>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</si>
  <si>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</si>
  <si>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</si>
  <si>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</si>
  <si>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</si>
  <si>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</si>
  <si>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</si>
  <si>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</si>
  <si>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</si>
  <si>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</si>
  <si>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</si>
  <si>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</si>
  <si>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</si>
  <si>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</si>
  <si>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</si>
  <si>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</si>
  <si>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</si>
  <si>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</si>
  <si>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</si>
  <si>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</si>
  <si>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</si>
  <si>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</si>
  <si>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</si>
  <si>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</si>
  <si>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</si>
  <si>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</si>
  <si>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</si>
  <si>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</si>
  <si>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</si>
  <si>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</si>
  <si>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</si>
  <si>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</si>
  <si>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</si>
  <si>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</si>
  <si>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</si>
  <si>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</si>
  <si>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</si>
  <si>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</si>
  <si>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</si>
  <si>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</si>
  <si>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</si>
  <si>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</si>
  <si>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</si>
  <si>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</si>
  <si>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</si>
  <si>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</si>
  <si>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</si>
  <si>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</si>
  <si>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</si>
  <si>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</si>
  <si>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</si>
  <si>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</si>
  <si>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</si>
  <si>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</si>
  <si>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</si>
  <si>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</si>
  <si>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</si>
  <si>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</si>
  <si>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</si>
  <si>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</si>
  <si>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</si>
  <si>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</si>
  <si>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</si>
  <si>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</si>
  <si>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</si>
  <si>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</si>
  <si>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</si>
  <si>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</si>
  <si>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</si>
  <si>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</si>
  <si>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</si>
  <si>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</si>
  <si>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</si>
  <si>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</si>
  <si>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</si>
  <si>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</si>
  <si>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</si>
  <si>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</si>
  <si>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</si>
  <si>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</si>
  <si>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</si>
  <si>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</si>
  <si>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</si>
  <si>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</si>
  <si>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</si>
  <si>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</si>
  <si>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</si>
  <si>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</si>
  <si>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</si>
  <si>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</si>
  <si>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</si>
  <si>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</si>
  <si>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</si>
  <si>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</si>
  <si>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</si>
  <si>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</si>
  <si>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</si>
  <si>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</si>
  <si>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</si>
  <si>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</si>
  <si>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</si>
  <si>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</si>
  <si>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</si>
  <si>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</si>
  <si>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</si>
  <si>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</si>
  <si>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</si>
  <si>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</si>
  <si>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</si>
  <si>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</si>
  <si>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</si>
  <si>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</si>
  <si>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</si>
  <si>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</si>
  <si>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</si>
  <si>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</si>
  <si>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</si>
  <si>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</si>
  <si>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</si>
  <si>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</si>
  <si>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</si>
  <si>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</si>
  <si>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</si>
  <si>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</si>
  <si>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</si>
  <si>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</si>
  <si>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</si>
  <si>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</si>
  <si>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</si>
  <si>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</si>
  <si>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</si>
  <si>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</si>
  <si>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</si>
  <si>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</si>
  <si>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</si>
  <si>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</si>
  <si>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</si>
  <si>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</si>
  <si>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</si>
  <si>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</si>
  <si>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</si>
  <si>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</si>
  <si>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</si>
  <si>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</si>
  <si>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</si>
  <si>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</si>
  <si>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</si>
  <si>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</si>
  <si>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</si>
  <si>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</si>
  <si>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</si>
  <si>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</si>
  <si>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</si>
  <si>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</si>
  <si>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</si>
  <si>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</si>
  <si>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</si>
  <si>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</si>
  <si>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</si>
  <si>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</si>
  <si>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</si>
  <si>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</si>
  <si>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</si>
  <si>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</si>
  <si>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</si>
  <si>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</si>
  <si>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</si>
  <si>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</si>
  <si>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</si>
  <si>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</si>
  <si>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</si>
  <si>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</si>
  <si>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</si>
  <si>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</si>
  <si>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</si>
  <si>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</si>
  <si>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</si>
  <si>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</si>
  <si>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</si>
  <si>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</si>
  <si>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</si>
  <si>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</si>
  <si>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</si>
  <si>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</si>
  <si>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</si>
  <si>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</si>
  <si>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</si>
  <si>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</si>
  <si>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</si>
  <si>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</si>
  <si>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</si>
  <si>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</si>
  <si>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</si>
  <si>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</si>
  <si>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</si>
  <si>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</si>
  <si>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</si>
  <si>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</si>
  <si>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</si>
  <si>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</si>
  <si>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</si>
  <si>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</si>
  <si>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</si>
  <si>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</si>
  <si>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</si>
  <si>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</si>
  <si>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</si>
  <si>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</si>
  <si>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</si>
  <si>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</si>
  <si>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</si>
  <si>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</si>
  <si>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</si>
  <si>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</si>
  <si>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</si>
  <si>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</si>
  <si>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</si>
  <si>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</si>
  <si>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</si>
  <si>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</si>
  <si>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</si>
  <si>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</si>
  <si>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</si>
  <si>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</si>
  <si>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</si>
  <si>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</si>
  <si>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</si>
  <si>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</si>
  <si>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</si>
  <si>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</si>
  <si>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</si>
  <si>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</si>
  <si>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</si>
  <si>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</si>
  <si>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</si>
  <si>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</si>
  <si>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</si>
  <si>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</si>
  <si>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</si>
  <si>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</si>
  <si>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</si>
  <si>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</si>
  <si>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</si>
  <si>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</si>
  <si>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</si>
  <si>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</si>
  <si>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</si>
  <si>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</si>
  <si>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</si>
  <si>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</si>
  <si>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</si>
  <si>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</si>
  <si>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</si>
  <si>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</si>
  <si>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</si>
  <si>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</si>
  <si>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</si>
  <si>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</si>
  <si>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</si>
  <si>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</si>
  <si>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</si>
  <si>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</si>
  <si>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</si>
  <si>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</si>
  <si>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</si>
  <si>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</si>
  <si>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</si>
  <si>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</si>
  <si>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</si>
  <si>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</si>
  <si>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</si>
  <si>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</si>
  <si>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</si>
  <si>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</si>
  <si>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</si>
  <si>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</si>
  <si>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</si>
  <si>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</si>
  <si>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</si>
  <si>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</si>
  <si>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</si>
  <si>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</si>
  <si>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</si>
  <si>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</si>
  <si>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</si>
  <si>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</si>
  <si>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</si>
  <si>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</si>
  <si>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</si>
  <si>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</si>
  <si>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</si>
  <si>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</si>
  <si>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</si>
  <si>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</si>
  <si>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</si>
  <si>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</si>
  <si>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</si>
  <si>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</si>
  <si>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</si>
  <si>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</si>
  <si>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</si>
  <si>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</si>
  <si>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</si>
  <si>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</si>
  <si>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</si>
  <si>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</si>
  <si>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</si>
  <si>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</si>
  <si>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</si>
  <si>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</si>
  <si>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</si>
  <si>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</si>
  <si>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</si>
  <si>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</si>
  <si>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</si>
  <si>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</si>
  <si>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</si>
  <si>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</si>
  <si>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</si>
  <si>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</si>
  <si>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</si>
  <si>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</si>
  <si>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</si>
  <si>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</si>
  <si>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</si>
  <si>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</si>
  <si>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</si>
  <si>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</si>
  <si>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</si>
  <si>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</si>
  <si>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</si>
  <si>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</si>
  <si>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</si>
  <si>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</si>
  <si>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</si>
  <si>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</si>
  <si>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</si>
  <si>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</si>
  <si>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</si>
  <si>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</si>
  <si>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</si>
  <si>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</si>
  <si>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</si>
  <si>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</si>
  <si>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</si>
  <si>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</si>
  <si>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</si>
  <si>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</si>
  <si>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</si>
  <si>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</si>
  <si>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</si>
  <si>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</si>
  <si>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</si>
  <si>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</si>
  <si>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</si>
  <si>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</si>
  <si>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</si>
  <si>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</si>
  <si>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</si>
  <si>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</si>
  <si>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</si>
  <si>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</si>
  <si>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</si>
  <si>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</si>
  <si>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</si>
  <si>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</si>
  <si>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</si>
  <si>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</si>
  <si>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</si>
  <si>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</si>
  <si>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</si>
  <si>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</si>
  <si>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</si>
  <si>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</si>
  <si>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</si>
  <si>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</si>
  <si>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</si>
  <si>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</si>
  <si>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</si>
  <si>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</si>
  <si>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</si>
  <si>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</si>
  <si>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</si>
  <si>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</si>
  <si>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</si>
  <si>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</si>
  <si>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</si>
  <si>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</si>
  <si>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</si>
  <si>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</si>
  <si>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</si>
  <si>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</si>
  <si>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</si>
  <si>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</si>
  <si>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</si>
  <si>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</si>
  <si>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</si>
  <si>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</si>
  <si>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</si>
  <si>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</si>
  <si>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</si>
  <si>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</si>
  <si>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</si>
  <si>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</si>
  <si>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</si>
  <si>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</si>
  <si>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</si>
  <si>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</si>
  <si>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</si>
  <si>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</si>
  <si>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</si>
  <si>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</si>
  <si>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</si>
  <si>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</si>
  <si>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</si>
  <si>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</si>
  <si>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</si>
  <si>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</si>
  <si>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</si>
  <si>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</si>
  <si>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</si>
  <si>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</si>
  <si>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</si>
  <si>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</si>
  <si>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</si>
  <si>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</si>
  <si>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</si>
  <si>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</si>
  <si>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</si>
  <si>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</si>
  <si>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</si>
  <si>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</si>
  <si>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</si>
  <si>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</si>
  <si>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</si>
  <si>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</si>
  <si>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</si>
  <si>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</si>
  <si>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</si>
  <si>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</si>
  <si>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</si>
  <si>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</si>
  <si>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</si>
  <si>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</si>
  <si>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</si>
  <si>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</si>
  <si>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</si>
  <si>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</si>
  <si>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</si>
  <si>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</si>
  <si>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</si>
  <si>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</si>
  <si>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</si>
  <si>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</si>
  <si>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</si>
  <si>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</si>
  <si>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</si>
  <si>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</si>
  <si>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</si>
  <si>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</si>
  <si>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</si>
  <si>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</si>
  <si>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</si>
  <si>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</si>
  <si>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</si>
  <si>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</si>
  <si>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</si>
  <si>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</si>
  <si>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</si>
  <si>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</si>
  <si>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</si>
  <si>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</si>
  <si>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</si>
  <si>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</si>
  <si>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</si>
  <si>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</si>
  <si>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</si>
  <si>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</si>
  <si>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</si>
  <si>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</si>
  <si>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</si>
  <si>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</si>
  <si>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</si>
  <si>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</si>
  <si>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</si>
  <si>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</si>
  <si>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</si>
  <si>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</si>
  <si>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</si>
  <si>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</si>
  <si>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</si>
  <si>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</si>
  <si>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</si>
  <si>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</si>
  <si>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</si>
  <si>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</si>
  <si>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</si>
  <si>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</si>
  <si>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</si>
  <si>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</si>
  <si>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</si>
  <si>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</si>
  <si>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</si>
  <si>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</si>
  <si>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</si>
  <si>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</si>
  <si>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</si>
  <si>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</si>
  <si>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</si>
  <si>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</si>
  <si>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</si>
  <si>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</si>
  <si>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</si>
  <si>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</si>
  <si>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</si>
  <si>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</si>
  <si>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</si>
  <si>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</si>
  <si>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</si>
  <si>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</si>
  <si>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</si>
  <si>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</si>
  <si>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</si>
  <si>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</si>
  <si>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</si>
  <si>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</si>
  <si>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</si>
  <si>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</si>
  <si>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</si>
  <si>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</si>
  <si>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</si>
  <si>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</si>
  <si>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</si>
  <si>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</si>
  <si>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</si>
  <si>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</si>
  <si>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</si>
  <si>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</si>
  <si>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</si>
  <si>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</si>
  <si>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</si>
  <si>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</si>
  <si>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</si>
  <si>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</si>
  <si>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</si>
  <si>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</si>
  <si>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</si>
  <si>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</si>
  <si>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</si>
  <si>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</si>
  <si>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</si>
  <si>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</si>
  <si>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</si>
  <si>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</si>
  <si>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</si>
  <si>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</si>
  <si>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</si>
  <si>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</si>
  <si>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</si>
  <si>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</si>
  <si>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</si>
  <si>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</si>
  <si>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</si>
  <si>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</si>
  <si>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</si>
  <si>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</si>
  <si>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</si>
  <si>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</si>
  <si>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</si>
  <si>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</si>
  <si>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</si>
  <si>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</si>
  <si>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</si>
  <si>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</si>
  <si>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</si>
  <si>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</si>
  <si>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</si>
  <si>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</si>
  <si>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</si>
  <si>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</si>
  <si>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</si>
  <si>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</si>
  <si>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</si>
  <si>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</si>
  <si>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</si>
  <si>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</si>
  <si>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</si>
  <si>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</si>
  <si>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</si>
  <si>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</si>
  <si>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</si>
  <si>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</si>
  <si>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</si>
  <si>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</si>
  <si>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</si>
  <si>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</si>
  <si>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</si>
  <si>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</si>
  <si>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</si>
  <si>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</si>
  <si>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</si>
  <si>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</si>
  <si>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</si>
  <si>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</si>
  <si>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</si>
  <si>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</si>
  <si>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</si>
  <si>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</si>
  <si>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</si>
  <si>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</si>
  <si>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</si>
  <si>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</si>
  <si>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</si>
  <si>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</si>
  <si>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</si>
  <si>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</si>
  <si>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</si>
  <si>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</si>
  <si>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</si>
  <si>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</si>
  <si>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</si>
  <si>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</si>
  <si>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</si>
  <si>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</si>
  <si>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</si>
  <si>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</si>
  <si>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</si>
  <si>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</si>
  <si>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</si>
  <si>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</si>
  <si>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</si>
  <si>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</si>
  <si>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</si>
  <si>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</si>
  <si>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</si>
  <si>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</si>
  <si>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</si>
  <si>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</si>
  <si>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</si>
  <si>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</si>
  <si>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</si>
  <si>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</si>
  <si>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</si>
  <si>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</si>
  <si>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</si>
  <si>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</si>
  <si>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</si>
  <si>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</si>
  <si>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</si>
  <si>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</si>
  <si>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</si>
  <si>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</si>
  <si>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</si>
  <si>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</si>
  <si>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</si>
  <si>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</si>
  <si>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</si>
  <si>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</si>
  <si>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</si>
  <si>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</si>
  <si>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</si>
  <si>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</si>
  <si>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</si>
  <si>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</si>
  <si>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</si>
  <si>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</si>
  <si>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</si>
  <si>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</si>
  <si>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</si>
  <si>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</si>
  <si>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</si>
  <si>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</si>
  <si>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</si>
  <si>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</si>
  <si>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</si>
  <si>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</si>
  <si>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</si>
  <si>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</si>
  <si>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</si>
  <si>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</si>
  <si>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</si>
  <si>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</si>
  <si>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</si>
  <si>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</si>
  <si>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</si>
  <si>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</si>
  <si>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</si>
  <si>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</si>
  <si>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</si>
  <si>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</si>
  <si>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</si>
  <si>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</si>
  <si>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</si>
  <si>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</si>
  <si>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</si>
  <si>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</si>
  <si>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</si>
  <si>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</si>
  <si>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</si>
  <si>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</si>
  <si>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</si>
  <si>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</si>
  <si>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</si>
  <si>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</si>
  <si>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</si>
  <si>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</si>
  <si>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</si>
  <si>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</si>
  <si>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</si>
  <si>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</si>
  <si>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</si>
  <si>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</si>
  <si>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</si>
  <si>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</si>
  <si>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</si>
  <si>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</si>
  <si>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</si>
  <si>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</si>
  <si>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</si>
  <si>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</si>
  <si>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</si>
  <si>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</si>
  <si>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</si>
  <si>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</si>
  <si>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</si>
  <si>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</si>
  <si>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</si>
  <si>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</si>
  <si>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</si>
  <si>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</si>
  <si>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</si>
  <si>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</si>
  <si>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</si>
  <si>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</si>
  <si>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</si>
  <si>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</si>
  <si>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</si>
  <si>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</si>
  <si>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</si>
  <si>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</si>
  <si>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</si>
  <si>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</si>
  <si>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</si>
  <si>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</si>
  <si>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</si>
  <si>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</si>
  <si>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</si>
  <si>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</si>
  <si>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</si>
  <si>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</si>
  <si>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</si>
  <si>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</si>
  <si>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</si>
  <si>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</si>
  <si>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</si>
  <si>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</si>
  <si>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</si>
  <si>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</si>
  <si>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</si>
  <si>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</si>
  <si>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</si>
  <si>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</si>
  <si>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</si>
  <si>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</si>
  <si>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</si>
  <si>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</si>
  <si>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</si>
  <si>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</si>
  <si>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</si>
  <si>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</si>
  <si>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</si>
  <si>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</si>
  <si>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</si>
  <si>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</si>
  <si>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</si>
  <si>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</si>
  <si>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</si>
  <si>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</si>
  <si>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</si>
  <si>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</si>
  <si>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</si>
  <si>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</si>
  <si>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</si>
  <si>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</si>
  <si>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</si>
  <si>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</si>
  <si>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</si>
  <si>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</si>
  <si>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</si>
  <si>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</si>
  <si>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</si>
  <si>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</si>
  <si>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</si>
  <si>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</si>
  <si>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</si>
  <si>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</si>
  <si>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</si>
  <si>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</si>
  <si>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</si>
  <si>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</si>
  <si>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</si>
  <si>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</si>
  <si>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</si>
  <si>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</si>
  <si>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</si>
  <si>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</si>
  <si>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</si>
  <si>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</si>
  <si>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</si>
  <si>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</si>
  <si>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</si>
  <si>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</si>
  <si>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</si>
  <si>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</si>
  <si>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</si>
  <si>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</si>
  <si>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</si>
  <si>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</si>
  <si>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</si>
  <si>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</si>
  <si>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</si>
  <si>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</si>
  <si>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</si>
  <si>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</si>
  <si>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</si>
  <si>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</si>
  <si>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</si>
  <si>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</si>
  <si>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</si>
  <si>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</si>
  <si>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</si>
  <si>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</si>
  <si>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</si>
  <si>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</si>
  <si>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</si>
  <si>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</si>
  <si>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</si>
  <si>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</si>
  <si>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</si>
  <si>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</si>
  <si>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</si>
  <si>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</si>
  <si>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</si>
  <si>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</si>
  <si>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</si>
  <si>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</si>
  <si>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</si>
  <si>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</si>
  <si>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</si>
  <si>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</si>
  <si>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</si>
  <si>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</si>
  <si>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</si>
  <si>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</si>
  <si>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</si>
  <si>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</si>
  <si>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</si>
  <si>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</si>
  <si>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</si>
  <si>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</si>
  <si>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</si>
  <si>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</si>
  <si>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</si>
  <si>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</si>
  <si>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</si>
  <si>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</si>
  <si>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</si>
  <si>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</si>
  <si>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</si>
  <si>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</si>
  <si>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</si>
  <si>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</si>
  <si>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</si>
  <si>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</si>
  <si>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</si>
  <si>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</si>
  <si>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</si>
  <si>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</si>
  <si>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</si>
  <si>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</si>
  <si>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</si>
  <si>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</si>
  <si>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</si>
  <si>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</si>
  <si>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</si>
  <si>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</si>
  <si>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</si>
  <si>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</si>
  <si>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</si>
  <si>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</si>
  <si>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</si>
  <si>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</si>
  <si>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</si>
  <si>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</si>
  <si>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</si>
  <si>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</si>
  <si>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</si>
  <si>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</si>
  <si>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</si>
  <si>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</si>
  <si>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</si>
  <si>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</si>
  <si>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</si>
  <si>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</si>
  <si>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</si>
  <si>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</si>
  <si>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</si>
  <si>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</si>
  <si>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</si>
  <si>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</si>
  <si>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</si>
  <si>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</si>
  <si>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</si>
  <si>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</si>
  <si>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</si>
  <si>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</si>
  <si>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</si>
  <si>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</si>
  <si>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</si>
  <si>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</si>
  <si>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</si>
  <si>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</si>
  <si>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</si>
  <si>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</si>
  <si>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</si>
  <si>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</si>
  <si>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</si>
  <si>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</si>
  <si>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</si>
  <si>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</si>
  <si>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</si>
  <si>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01156745523</t>
  </si>
  <si>
    <t>03104834</t>
  </si>
  <si>
    <t>010018533</t>
  </si>
  <si>
    <t>INFORMATIVNI CENTAR VIROVITICA D.O.O.</t>
  </si>
  <si>
    <t>VIROVITICA</t>
  </si>
  <si>
    <t xml:space="preserve">FERDE RUSANA </t>
  </si>
  <si>
    <t>racun@icv.hr</t>
  </si>
  <si>
    <t>033/740-000</t>
  </si>
  <si>
    <t>www.icv.hr</t>
  </si>
  <si>
    <t>GORANA PUKLAVEC</t>
  </si>
  <si>
    <t xml:space="preserve">ROBERT CENGER </t>
  </si>
  <si>
    <t>HSFI</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</si>
</sst>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80" xfId="0" applyFont="1" applyFill="1" applyBorder="1" applyAlignment="1">
      <alignment horizontal="left" vertical="center"/>
    </xf>
    <xf numFmtId="0" fontId="46" fillId="45" borderId="80" xfId="0" applyFont="1" applyFill="1" applyBorder="1" applyAlignment="1">
      <alignment vertical="center"/>
    </xf>
    <xf numFmtId="0" fontId="1" fillId="0" borderId="80"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81780.76</v>
      </c>
      <c r="I3" s="27">
        <f>ABS(ROUND(J3,0)-J3)+ABS(ROUND(K3,0)-K3)</f>
        <v>0</v>
      </c>
      <c r="J3" s="27">
        <f>Bilanca!I10</f>
        <v>1324246</v>
      </c>
      <c r="K3" s="27">
        <f>Bilanca!J10</f>
        <v>1382396</v>
      </c>
    </row>
    <row r="4" spans="1:11" ht="12.75">
      <c r="A4" s="4" t="s">
        <v>2697</v>
      </c>
      <c r="B4" s="25" t="s">
        <v>364</v>
      </c>
      <c r="D4" s="4" t="s">
        <v>554</v>
      </c>
      <c r="E4" s="4">
        <v>1</v>
      </c>
      <c r="F4" s="4">
        <f>Bilanca!G11</f>
        <v>3</v>
      </c>
      <c r="G4" s="4">
        <f>IF(Bilanca!H11=0,"",Bilanca!H11)</f>
      </c>
      <c r="H4" s="26">
        <f>J4/100*F4+2*K4/100*F4</f>
        <v>703.2</v>
      </c>
      <c r="I4" s="27">
        <f>ABS(ROUND(J4,0)-J4)+ABS(ROUND(K4,0)-K4)</f>
        <v>0</v>
      </c>
      <c r="J4" s="27">
        <f>Bilanca!I11</f>
        <v>9376</v>
      </c>
      <c r="K4" s="27">
        <f>Bilanca!J11</f>
        <v>7032</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03104834</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010018533</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01156745523</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INFORMATIVNI CENTAR VIROVITICA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33000</v>
      </c>
      <c r="D10" s="4" t="s">
        <v>554</v>
      </c>
      <c r="E10" s="4">
        <v>1</v>
      </c>
      <c r="F10" s="4">
        <f>Bilanca!G17</f>
        <v>9</v>
      </c>
      <c r="G10" s="4">
        <f>IF(Bilanca!H17=0,"",Bilanca!H17)</f>
      </c>
      <c r="H10" s="26">
        <f t="shared" si="0"/>
        <v>2109.6</v>
      </c>
      <c r="I10" s="27">
        <f t="shared" si="1"/>
        <v>0</v>
      </c>
      <c r="J10" s="27">
        <f>Bilanca!I17</f>
        <v>9376</v>
      </c>
      <c r="K10" s="27">
        <f>Bilanca!J17</f>
        <v>7032</v>
      </c>
    </row>
    <row r="11" spans="1:11" ht="12.75">
      <c r="A11" s="4" t="s">
        <v>2737</v>
      </c>
      <c r="B11" s="25" t="str">
        <f>TRIM(RefStr!F31)</f>
        <v>VIROVITICA</v>
      </c>
      <c r="D11" s="4" t="s">
        <v>554</v>
      </c>
      <c r="E11" s="4">
        <v>1</v>
      </c>
      <c r="F11" s="4">
        <f>Bilanca!G18</f>
        <v>10</v>
      </c>
      <c r="G11" s="4">
        <f>IF(Bilanca!H18=0,"",Bilanca!H18)</f>
      </c>
      <c r="H11" s="26">
        <f t="shared" si="0"/>
        <v>406559.8</v>
      </c>
      <c r="I11" s="27">
        <f t="shared" si="1"/>
        <v>0</v>
      </c>
      <c r="J11" s="27">
        <f>Bilanca!I18</f>
        <v>1314870</v>
      </c>
      <c r="K11" s="27">
        <f>Bilanca!J18</f>
        <v>1375364</v>
      </c>
    </row>
    <row r="12" spans="1:11" ht="12.75">
      <c r="A12" s="4" t="s">
        <v>2738</v>
      </c>
      <c r="B12" s="25" t="str">
        <f>TRIM(RefStr!C33)</f>
        <v>FERDE RUSANA</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racun@icv.hr</v>
      </c>
      <c r="D13" s="4" t="s">
        <v>554</v>
      </c>
      <c r="E13" s="4">
        <v>1</v>
      </c>
      <c r="F13" s="4">
        <f>Bilanca!G20</f>
        <v>12</v>
      </c>
      <c r="G13" s="4">
        <f>IF(Bilanca!H20=0,"",Bilanca!H20)</f>
      </c>
      <c r="H13" s="26">
        <f t="shared" si="0"/>
        <v>410118.12000000005</v>
      </c>
      <c r="I13" s="27">
        <f t="shared" si="1"/>
        <v>0</v>
      </c>
      <c r="J13" s="27">
        <f>Bilanca!I20</f>
        <v>1174895</v>
      </c>
      <c r="K13" s="27">
        <f>Bilanca!J20</f>
        <v>1121378</v>
      </c>
    </row>
    <row r="14" spans="1:11" ht="12.75">
      <c r="A14" s="4" t="s">
        <v>2885</v>
      </c>
      <c r="B14" s="25" t="str">
        <f>TRIM(RefStr!C37)</f>
        <v>www.icv.hr</v>
      </c>
      <c r="D14" s="4" t="s">
        <v>554</v>
      </c>
      <c r="E14" s="4">
        <v>1</v>
      </c>
      <c r="F14" s="4">
        <f>Bilanca!G21</f>
        <v>13</v>
      </c>
      <c r="G14" s="4">
        <f>IF(Bilanca!H21=0,"",Bilanca!H21)</f>
      </c>
      <c r="H14" s="26">
        <f t="shared" si="0"/>
        <v>61959.43</v>
      </c>
      <c r="I14" s="27">
        <f t="shared" si="1"/>
        <v>0</v>
      </c>
      <c r="J14" s="27">
        <f>Bilanca!I21</f>
        <v>119911</v>
      </c>
      <c r="K14" s="27">
        <f>Bilanca!J21</f>
        <v>178350</v>
      </c>
    </row>
    <row r="15" spans="1:11" ht="12.75">
      <c r="A15" s="4" t="s">
        <v>2741</v>
      </c>
      <c r="B15" s="25" t="str">
        <f>TEXT(RefStr!J39,"00")</f>
        <v>10</v>
      </c>
      <c r="D15" s="4" t="s">
        <v>554</v>
      </c>
      <c r="E15" s="4">
        <v>1</v>
      </c>
      <c r="F15" s="4">
        <f>Bilanca!G22</f>
        <v>14</v>
      </c>
      <c r="G15" s="4">
        <f>IF(Bilanca!H22=0,"",Bilanca!H22)</f>
      </c>
      <c r="H15" s="26">
        <f t="shared" si="0"/>
        <v>23987.04</v>
      </c>
      <c r="I15" s="27">
        <f t="shared" si="1"/>
        <v>0</v>
      </c>
      <c r="J15" s="27">
        <f>Bilanca!I22</f>
        <v>20064</v>
      </c>
      <c r="K15" s="27">
        <f>Bilanca!J22</f>
        <v>75636</v>
      </c>
    </row>
    <row r="16" spans="1:11" ht="12.75">
      <c r="A16" s="4" t="s">
        <v>2740</v>
      </c>
      <c r="B16" s="25" t="str">
        <f>TEXT(RefStr!C39,"000")</f>
        <v>491</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5813</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42</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17</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18</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17</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18</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966114.77</v>
      </c>
      <c r="I38" s="27">
        <f t="shared" si="1"/>
        <v>0</v>
      </c>
      <c r="J38" s="27">
        <f>Bilanca!I45</f>
        <v>840119</v>
      </c>
      <c r="K38" s="27">
        <f>Bilanca!J45</f>
        <v>885501</v>
      </c>
    </row>
    <row r="39" spans="1:11" ht="12.75">
      <c r="A39" s="4" t="s">
        <v>1611</v>
      </c>
      <c r="B39" s="25" t="str">
        <f>RefStr!C68</f>
        <v>GORANA PUKLAVEC</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033/740-000</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racun@icv.hr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ROBERT CENGER</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475073.27999999997</v>
      </c>
      <c r="I47" s="27">
        <f t="shared" si="3"/>
        <v>0</v>
      </c>
      <c r="J47" s="27">
        <f>Bilanca!I54</f>
        <v>330522</v>
      </c>
      <c r="K47" s="27">
        <f>Bilanca!J54</f>
        <v>351123</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465028.13</v>
      </c>
      <c r="I50" s="27">
        <f t="shared" si="3"/>
        <v>0</v>
      </c>
      <c r="J50" s="27">
        <f>Bilanca!I57</f>
        <v>307735</v>
      </c>
      <c r="K50" s="27">
        <f>Bilanca!J57</f>
        <v>320651</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0</v>
      </c>
      <c r="I52" s="27">
        <f t="shared" si="3"/>
        <v>0</v>
      </c>
      <c r="J52" s="27">
        <f>Bilanca!I59</f>
        <v>0</v>
      </c>
      <c r="K52" s="27">
        <f>Bilanca!J59</f>
        <v>0</v>
      </c>
    </row>
    <row r="53" spans="1:11" ht="12.75">
      <c r="A53" s="4" t="s">
        <v>1301</v>
      </c>
      <c r="B53" s="25" t="str">
        <f>RefStr!I56</f>
        <v>DA</v>
      </c>
      <c r="D53" s="4" t="s">
        <v>554</v>
      </c>
      <c r="E53" s="4">
        <v>1</v>
      </c>
      <c r="F53" s="4">
        <f>Bilanca!G60</f>
        <v>52</v>
      </c>
      <c r="G53" s="4">
        <f>IF(Bilanca!H60=0,"",Bilanca!H60)</f>
      </c>
      <c r="H53" s="26">
        <f t="shared" si="2"/>
        <v>43540.12</v>
      </c>
      <c r="I53" s="27">
        <f t="shared" si="3"/>
        <v>0</v>
      </c>
      <c r="J53" s="27">
        <f>Bilanca!I60</f>
        <v>22787</v>
      </c>
      <c r="K53" s="27">
        <f>Bilanca!J60</f>
        <v>30472</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130871257.67</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994362.3899999999</v>
      </c>
      <c r="I64" s="27">
        <f t="shared" si="3"/>
        <v>0</v>
      </c>
      <c r="J64" s="27">
        <f>Bilanca!I71</f>
        <v>509597</v>
      </c>
      <c r="K64" s="27">
        <f>Bilanca!J71</f>
        <v>534378</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4355103.35</v>
      </c>
      <c r="I66" s="27">
        <f t="shared" si="3"/>
        <v>0</v>
      </c>
      <c r="J66" s="27">
        <f>Bilanca!I73</f>
        <v>2164365</v>
      </c>
      <c r="K66" s="27">
        <f>Bilanca!J73</f>
        <v>2267897</v>
      </c>
    </row>
    <row r="67" spans="1:11" ht="12.75">
      <c r="A67" s="4" t="s">
        <v>925</v>
      </c>
      <c r="B67" s="25" t="str">
        <f>TRIM(RefStr!L35)</f>
        <v>033/740-000</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3350822.0900000003</v>
      </c>
      <c r="I68" s="27">
        <f t="shared" si="3"/>
        <v>0</v>
      </c>
      <c r="J68" s="27">
        <f>Bilanca!I76</f>
        <v>1661229</v>
      </c>
      <c r="K68" s="27">
        <f>Bilanca!J76</f>
        <v>1669999</v>
      </c>
    </row>
    <row r="69" spans="1:11" ht="12.75">
      <c r="A69" s="4" t="s">
        <v>927</v>
      </c>
      <c r="B69" s="25">
        <f>TRIM(RefStr!M46)</f>
      </c>
      <c r="D69" s="4" t="s">
        <v>554</v>
      </c>
      <c r="E69" s="4">
        <v>1</v>
      </c>
      <c r="F69" s="4">
        <f>Bilanca!G77</f>
        <v>68</v>
      </c>
      <c r="G69" s="4">
        <f>IF(Bilanca!H77=0,"",Bilanca!H77)</f>
      </c>
      <c r="H69" s="26">
        <f t="shared" si="2"/>
        <v>2826624</v>
      </c>
      <c r="I69" s="27">
        <f t="shared" si="3"/>
        <v>0</v>
      </c>
      <c r="J69" s="27">
        <f>Bilanca!I77</f>
        <v>1385600</v>
      </c>
      <c r="K69" s="27">
        <f>Bilanca!J77</f>
        <v>1385600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633343.9500000001</v>
      </c>
      <c r="I84" s="27">
        <f t="shared" si="3"/>
        <v>0</v>
      </c>
      <c r="J84" s="27">
        <f>Bilanca!I92</f>
        <v>206557</v>
      </c>
      <c r="K84" s="27">
        <f>Bilanca!J92</f>
        <v>278254</v>
      </c>
    </row>
    <row r="85" spans="4:11" ht="12.75">
      <c r="D85" s="4" t="s">
        <v>554</v>
      </c>
      <c r="E85" s="4">
        <v>1</v>
      </c>
      <c r="F85" s="4">
        <f>Bilanca!G93</f>
        <v>84</v>
      </c>
      <c r="G85" s="4">
        <f>IF(Bilanca!H93=0,"",Bilanca!H93)</f>
      </c>
      <c r="H85" s="26">
        <f t="shared" si="2"/>
        <v>640974.6</v>
      </c>
      <c r="I85" s="27">
        <f t="shared" si="3"/>
        <v>0</v>
      </c>
      <c r="J85" s="27">
        <f>Bilanca!I93</f>
        <v>206557</v>
      </c>
      <c r="K85" s="27">
        <f>Bilanca!J93</f>
        <v>278254</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69971.32</v>
      </c>
      <c r="I87" s="27">
        <f>ABS(ROUND(J87,0)-J87)+ABS(ROUND(K87,0)-K87)</f>
        <v>0</v>
      </c>
      <c r="J87" s="27">
        <f>Bilanca!I95</f>
        <v>69072</v>
      </c>
      <c r="K87" s="27">
        <f>Bilanca!J95</f>
        <v>6145</v>
      </c>
    </row>
    <row r="88" spans="4:11" ht="12.75">
      <c r="D88" s="4" t="s">
        <v>554</v>
      </c>
      <c r="E88" s="4">
        <v>1</v>
      </c>
      <c r="F88" s="4">
        <f>Bilanca!G96</f>
        <v>87</v>
      </c>
      <c r="G88" s="4">
        <f>IF(Bilanca!H96=0,"",Bilanca!H96)</f>
      </c>
      <c r="H88" s="26">
        <f>J88/100*F88+2*K88/100*F88</f>
        <v>70784.94</v>
      </c>
      <c r="I88" s="27">
        <f>ABS(ROUND(J88,0)-J88)+ABS(ROUND(K88,0)-K88)</f>
        <v>0</v>
      </c>
      <c r="J88" s="27">
        <f>Bilanca!I96</f>
        <v>69072</v>
      </c>
      <c r="K88" s="27">
        <f>Bilanca!J96</f>
        <v>6145</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499213.41000000003</v>
      </c>
      <c r="I98" s="27">
        <f t="shared" si="5"/>
        <v>0</v>
      </c>
      <c r="J98" s="27">
        <f>Bilanca!I106</f>
        <v>173301</v>
      </c>
      <c r="K98" s="27">
        <f>Bilanca!J106</f>
        <v>170676</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555825.24</v>
      </c>
      <c r="I109" s="27">
        <f t="shared" si="5"/>
        <v>0</v>
      </c>
      <c r="J109" s="27">
        <f>Bilanca!I117</f>
        <v>173301</v>
      </c>
      <c r="K109" s="27">
        <f>Bilanca!J117</f>
        <v>170676</v>
      </c>
    </row>
    <row r="110" spans="4:11" ht="12.75">
      <c r="D110" s="4" t="s">
        <v>554</v>
      </c>
      <c r="E110" s="4">
        <v>1</v>
      </c>
      <c r="F110" s="4">
        <f>Bilanca!G118</f>
        <v>109</v>
      </c>
      <c r="G110" s="4">
        <f>IF(Bilanca!H118=0,"",Bilanca!H118)</f>
      </c>
      <c r="H110" s="26">
        <f t="shared" si="4"/>
        <v>1290864.11</v>
      </c>
      <c r="I110" s="27">
        <f t="shared" si="5"/>
        <v>0</v>
      </c>
      <c r="J110" s="27">
        <f>Bilanca!I118</f>
        <v>329835</v>
      </c>
      <c r="K110" s="27">
        <f>Bilanca!J118</f>
        <v>427222</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15005.760000000002</v>
      </c>
      <c r="I117" s="27">
        <f t="shared" si="5"/>
        <v>0</v>
      </c>
      <c r="J117" s="27">
        <f>Bilanca!I125</f>
        <v>12936</v>
      </c>
      <c r="K117" s="27">
        <f>Bilanca!J125</f>
        <v>0</v>
      </c>
    </row>
    <row r="118" spans="4:11" ht="12.75">
      <c r="D118" s="4" t="s">
        <v>554</v>
      </c>
      <c r="E118" s="4">
        <v>1</v>
      </c>
      <c r="F118" s="4">
        <f>Bilanca!G126</f>
        <v>117</v>
      </c>
      <c r="G118" s="4">
        <f>IF(Bilanca!H126=0,"",Bilanca!H126)</f>
      </c>
      <c r="H118" s="26">
        <f t="shared" si="4"/>
        <v>352195.74</v>
      </c>
      <c r="I118" s="27">
        <f t="shared" si="5"/>
        <v>0</v>
      </c>
      <c r="J118" s="27">
        <f>Bilanca!I126</f>
        <v>48002</v>
      </c>
      <c r="K118" s="27">
        <f>Bilanca!J126</f>
        <v>126510</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392911.82</v>
      </c>
      <c r="I120" s="27">
        <f t="shared" si="5"/>
        <v>0</v>
      </c>
      <c r="J120" s="27">
        <f>Bilanca!I128</f>
        <v>94270</v>
      </c>
      <c r="K120" s="27">
        <f>Bilanca!J128</f>
        <v>117954</v>
      </c>
    </row>
    <row r="121" spans="4:11" ht="12.75">
      <c r="D121" s="4" t="s">
        <v>554</v>
      </c>
      <c r="E121" s="4">
        <v>1</v>
      </c>
      <c r="F121" s="4">
        <f>Bilanca!G129</f>
        <v>120</v>
      </c>
      <c r="G121" s="4">
        <f>IF(Bilanca!H129=0,"",Bilanca!H129)</f>
      </c>
      <c r="H121" s="26">
        <f t="shared" si="4"/>
        <v>634239.6</v>
      </c>
      <c r="I121" s="27">
        <f t="shared" si="5"/>
        <v>0</v>
      </c>
      <c r="J121" s="27">
        <f>Bilanca!I129</f>
        <v>163017</v>
      </c>
      <c r="K121" s="27">
        <f>Bilanca!J129</f>
        <v>182758</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14280.3</v>
      </c>
      <c r="I124" s="27">
        <f t="shared" si="5"/>
        <v>0</v>
      </c>
      <c r="J124" s="27">
        <f>Bilanca!I132</f>
        <v>11610</v>
      </c>
      <c r="K124" s="27">
        <f>Bilanca!J132</f>
        <v>0</v>
      </c>
    </row>
    <row r="125" spans="4:11" ht="12.75">
      <c r="D125" s="4" t="s">
        <v>554</v>
      </c>
      <c r="E125" s="4">
        <v>1</v>
      </c>
      <c r="F125" s="4">
        <f>Bilanca!G133</f>
        <v>124</v>
      </c>
      <c r="G125" s="4">
        <f>IF(Bilanca!H133=0,"",Bilanca!H133)</f>
      </c>
      <c r="H125" s="26">
        <f t="shared" si="4"/>
        <v>0</v>
      </c>
      <c r="I125" s="27">
        <f t="shared" si="5"/>
        <v>0</v>
      </c>
      <c r="J125" s="27">
        <f>Bilanca!I133</f>
        <v>0</v>
      </c>
      <c r="K125" s="27">
        <f>Bilanca!J133</f>
        <v>0</v>
      </c>
    </row>
    <row r="126" spans="4:11" ht="12.75">
      <c r="D126" s="4" t="s">
        <v>554</v>
      </c>
      <c r="E126" s="4">
        <v>1</v>
      </c>
      <c r="F126" s="4">
        <f>Bilanca!G134</f>
        <v>125</v>
      </c>
      <c r="G126" s="4">
        <f>IF(Bilanca!H134=0,"",Bilanca!H134)</f>
      </c>
      <c r="H126" s="26">
        <f t="shared" si="4"/>
        <v>8375198.75</v>
      </c>
      <c r="I126" s="27">
        <f t="shared" si="5"/>
        <v>0</v>
      </c>
      <c r="J126" s="27">
        <f>Bilanca!I134</f>
        <v>2164365</v>
      </c>
      <c r="K126" s="27">
        <f>Bilanca!J134</f>
        <v>2267897</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11506212.7</v>
      </c>
      <c r="I128" s="4">
        <f t="shared" si="5"/>
        <v>0</v>
      </c>
      <c r="J128" s="27">
        <f>RDG!I8</f>
        <v>2792836</v>
      </c>
      <c r="K128" s="27">
        <f>RDG!J8</f>
        <v>3133587</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9468100.77</v>
      </c>
      <c r="I130" s="4">
        <f aca="true" t="shared" si="7" ref="I130:I192">ABS(ROUND(J130,0)-J130)+ABS(ROUND(K130,0)-K130)</f>
        <v>0</v>
      </c>
      <c r="J130" s="27">
        <f>RDG!I10</f>
        <v>2281343</v>
      </c>
      <c r="K130" s="27">
        <f>RDG!J10</f>
        <v>2529135</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2270924.04</v>
      </c>
      <c r="I133" s="4">
        <f t="shared" si="7"/>
        <v>0</v>
      </c>
      <c r="J133" s="27">
        <f>RDG!I13</f>
        <v>511493</v>
      </c>
      <c r="K133" s="27">
        <f>RDG!J13</f>
        <v>604452</v>
      </c>
    </row>
    <row r="134" spans="4:11" ht="12.75">
      <c r="D134" s="4" t="s">
        <v>794</v>
      </c>
      <c r="E134" s="4">
        <v>2</v>
      </c>
      <c r="F134" s="4">
        <f>RDG!G14</f>
        <v>133</v>
      </c>
      <c r="G134" s="4">
        <f>IF(RDG!H14=0,"",RDG!H14)</f>
      </c>
      <c r="H134" s="26">
        <f t="shared" si="6"/>
        <v>11888119.88</v>
      </c>
      <c r="I134" s="4">
        <f t="shared" si="7"/>
        <v>0</v>
      </c>
      <c r="J134" s="27">
        <f>RDG!I14</f>
        <v>2704288</v>
      </c>
      <c r="K134" s="27">
        <f>RDG!J14</f>
        <v>3117074</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3279826.35</v>
      </c>
      <c r="I136" s="4">
        <f t="shared" si="7"/>
        <v>0</v>
      </c>
      <c r="J136" s="27">
        <f>RDG!I16</f>
        <v>734569</v>
      </c>
      <c r="K136" s="27">
        <f>RDG!J16</f>
        <v>847466</v>
      </c>
    </row>
    <row r="137" spans="4:11" ht="12.75">
      <c r="D137" s="4" t="s">
        <v>794</v>
      </c>
      <c r="E137" s="4">
        <v>2</v>
      </c>
      <c r="F137" s="4">
        <f>RDG!G17</f>
        <v>136</v>
      </c>
      <c r="G137" s="4">
        <f>IF(RDG!H17=0,"",RDG!H17)</f>
      </c>
      <c r="H137" s="26">
        <f t="shared" si="6"/>
        <v>839167.6</v>
      </c>
      <c r="I137" s="4">
        <f t="shared" si="7"/>
        <v>0</v>
      </c>
      <c r="J137" s="27">
        <f>RDG!I17</f>
        <v>160753</v>
      </c>
      <c r="K137" s="27">
        <f>RDG!J17</f>
        <v>228141</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2501203.08</v>
      </c>
      <c r="I139" s="4">
        <f t="shared" si="7"/>
        <v>0</v>
      </c>
      <c r="J139" s="27">
        <f>RDG!I19</f>
        <v>573816</v>
      </c>
      <c r="K139" s="27">
        <f>RDG!J19</f>
        <v>619325</v>
      </c>
    </row>
    <row r="140" spans="4:11" ht="12.75">
      <c r="D140" s="4" t="s">
        <v>794</v>
      </c>
      <c r="E140" s="4">
        <v>2</v>
      </c>
      <c r="F140" s="4">
        <f>RDG!G20</f>
        <v>139</v>
      </c>
      <c r="G140" s="4">
        <f>IF(RDG!H20=0,"",RDG!H20)</f>
      </c>
      <c r="H140" s="26">
        <f t="shared" si="6"/>
        <v>6671203.53</v>
      </c>
      <c r="I140" s="4">
        <f t="shared" si="7"/>
        <v>0</v>
      </c>
      <c r="J140" s="27">
        <f>RDG!I20</f>
        <v>1456977</v>
      </c>
      <c r="K140" s="27">
        <f>RDG!J20</f>
        <v>1671225</v>
      </c>
    </row>
    <row r="141" spans="4:11" ht="12.75">
      <c r="D141" s="4" t="s">
        <v>794</v>
      </c>
      <c r="E141" s="4">
        <v>2</v>
      </c>
      <c r="F141" s="4">
        <f>RDG!G21</f>
        <v>140</v>
      </c>
      <c r="G141" s="4">
        <f>IF(RDG!H21=0,"",RDG!H21)</f>
      </c>
      <c r="H141" s="26">
        <f t="shared" si="6"/>
        <v>4485374.6</v>
      </c>
      <c r="I141" s="4">
        <f t="shared" si="7"/>
        <v>0</v>
      </c>
      <c r="J141" s="27">
        <f>RDG!I21</f>
        <v>973181</v>
      </c>
      <c r="K141" s="27">
        <f>RDG!J21</f>
        <v>1115329</v>
      </c>
    </row>
    <row r="142" spans="4:11" ht="12.75">
      <c r="D142" s="4" t="s">
        <v>794</v>
      </c>
      <c r="E142" s="4">
        <v>2</v>
      </c>
      <c r="F142" s="4">
        <f>RDG!G22</f>
        <v>141</v>
      </c>
      <c r="G142" s="4">
        <f>IF(RDG!H22=0,"",RDG!H22)</f>
      </c>
      <c r="H142" s="26">
        <f t="shared" si="6"/>
        <v>1428386.4</v>
      </c>
      <c r="I142" s="4">
        <f t="shared" si="7"/>
        <v>0</v>
      </c>
      <c r="J142" s="27">
        <f>RDG!I22</f>
        <v>308604</v>
      </c>
      <c r="K142" s="27">
        <f>RDG!J22</f>
        <v>352218</v>
      </c>
    </row>
    <row r="143" spans="4:11" ht="12.75">
      <c r="D143" s="4" t="s">
        <v>794</v>
      </c>
      <c r="E143" s="4">
        <v>2</v>
      </c>
      <c r="F143" s="4">
        <f>RDG!G23</f>
        <v>142</v>
      </c>
      <c r="G143" s="4">
        <f>IF(RDG!H23=0,"",RDG!H23)</f>
      </c>
      <c r="H143" s="26">
        <f t="shared" si="6"/>
        <v>827218.16</v>
      </c>
      <c r="I143" s="4">
        <f t="shared" si="7"/>
        <v>0</v>
      </c>
      <c r="J143" s="27">
        <f>RDG!I23</f>
        <v>175192</v>
      </c>
      <c r="K143" s="27">
        <f>RDG!J23</f>
        <v>203678</v>
      </c>
    </row>
    <row r="144" spans="4:11" ht="12.75">
      <c r="D144" s="4" t="s">
        <v>794</v>
      </c>
      <c r="E144" s="4">
        <v>2</v>
      </c>
      <c r="F144" s="4">
        <f>RDG!G24</f>
        <v>143</v>
      </c>
      <c r="G144" s="4">
        <f>IF(RDG!H24=0,"",RDG!H24)</f>
      </c>
      <c r="H144" s="26">
        <f t="shared" si="6"/>
        <v>483571.66000000003</v>
      </c>
      <c r="I144" s="4">
        <f t="shared" si="7"/>
        <v>0</v>
      </c>
      <c r="J144" s="27">
        <f>RDG!I24</f>
        <v>141022</v>
      </c>
      <c r="K144" s="27">
        <f>RDG!J24</f>
        <v>98570</v>
      </c>
    </row>
    <row r="145" spans="4:11" ht="12.75">
      <c r="D145" s="4" t="s">
        <v>794</v>
      </c>
      <c r="E145" s="4">
        <v>2</v>
      </c>
      <c r="F145" s="4">
        <f>RDG!G25</f>
        <v>144</v>
      </c>
      <c r="G145" s="4">
        <f>IF(RDG!H25=0,"",RDG!H25)</f>
      </c>
      <c r="H145" s="26">
        <f t="shared" si="6"/>
        <v>1974738.2399999998</v>
      </c>
      <c r="I145" s="4">
        <f t="shared" si="7"/>
        <v>0</v>
      </c>
      <c r="J145" s="27">
        <f>RDG!I25</f>
        <v>371720</v>
      </c>
      <c r="K145" s="27">
        <f>RDG!J25</f>
        <v>499813</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0</v>
      </c>
      <c r="I156" s="4">
        <f t="shared" si="7"/>
        <v>0</v>
      </c>
      <c r="J156" s="27">
        <f>RDG!I36</f>
        <v>0</v>
      </c>
      <c r="K156" s="27">
        <f>RDG!J36</f>
        <v>0</v>
      </c>
    </row>
    <row r="157" spans="4:11" ht="12.75">
      <c r="D157" s="4" t="s">
        <v>794</v>
      </c>
      <c r="E157" s="4">
        <v>2</v>
      </c>
      <c r="F157" s="4">
        <f>RDG!G37</f>
        <v>156</v>
      </c>
      <c r="G157" s="4">
        <f>IF(RDG!H37=0,"",RDG!H37)</f>
      </c>
      <c r="H157" s="26">
        <f t="shared" si="6"/>
        <v>4545.84</v>
      </c>
      <c r="I157" s="4">
        <f t="shared" si="7"/>
        <v>0</v>
      </c>
      <c r="J157" s="27">
        <f>RDG!I37</f>
        <v>958</v>
      </c>
      <c r="K157" s="27">
        <f>RDG!J37</f>
        <v>978</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4565.629999999999</v>
      </c>
      <c r="I164" s="4">
        <f t="shared" si="7"/>
        <v>0</v>
      </c>
      <c r="J164" s="27">
        <f>RDG!I44</f>
        <v>911</v>
      </c>
      <c r="K164" s="27">
        <f>RDG!J44</f>
        <v>945</v>
      </c>
    </row>
    <row r="165" spans="4:11" ht="12.75">
      <c r="D165" s="4" t="s">
        <v>794</v>
      </c>
      <c r="E165" s="4">
        <v>2</v>
      </c>
      <c r="F165" s="4">
        <f>RDG!G45</f>
        <v>164</v>
      </c>
      <c r="G165" s="4">
        <f>IF(RDG!H45=0,"",RDG!H45)</f>
      </c>
      <c r="H165" s="26">
        <f t="shared" si="6"/>
        <v>142.68</v>
      </c>
      <c r="I165" s="4">
        <f t="shared" si="7"/>
        <v>0</v>
      </c>
      <c r="J165" s="27">
        <f>RDG!I45</f>
        <v>21</v>
      </c>
      <c r="K165" s="27">
        <f>RDG!J45</f>
        <v>33</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43.160000000000004</v>
      </c>
      <c r="I167" s="4">
        <f t="shared" si="7"/>
        <v>0</v>
      </c>
      <c r="J167" s="27">
        <f>RDG!I47</f>
        <v>26</v>
      </c>
      <c r="K167" s="27">
        <f>RDG!J47</f>
        <v>0</v>
      </c>
    </row>
    <row r="168" spans="4:11" ht="12.75">
      <c r="D168" s="4" t="s">
        <v>794</v>
      </c>
      <c r="E168" s="4">
        <v>2</v>
      </c>
      <c r="F168" s="4">
        <f>RDG!G48</f>
        <v>167</v>
      </c>
      <c r="G168" s="4">
        <f>IF(RDG!H48=0,"",RDG!H48)</f>
      </c>
      <c r="H168" s="26">
        <f t="shared" si="6"/>
        <v>7129.2300000000005</v>
      </c>
      <c r="I168" s="4">
        <f t="shared" si="7"/>
        <v>0</v>
      </c>
      <c r="J168" s="27">
        <f>RDG!I48</f>
        <v>905</v>
      </c>
      <c r="K168" s="27">
        <f>RDG!J48</f>
        <v>1682</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3592.0999999999995</v>
      </c>
      <c r="I171" s="4">
        <f t="shared" si="7"/>
        <v>0</v>
      </c>
      <c r="J171" s="27">
        <f>RDG!I51</f>
        <v>141</v>
      </c>
      <c r="K171" s="27">
        <f>RDG!J51</f>
        <v>986</v>
      </c>
    </row>
    <row r="172" spans="4:11" ht="12.75">
      <c r="D172" s="4" t="s">
        <v>794</v>
      </c>
      <c r="E172" s="4">
        <v>2</v>
      </c>
      <c r="F172" s="4">
        <f>RDG!G52</f>
        <v>171</v>
      </c>
      <c r="G172" s="4">
        <f>IF(RDG!H52=0,"",RDG!H52)</f>
      </c>
      <c r="H172" s="26">
        <f t="shared" si="6"/>
        <v>3686.76</v>
      </c>
      <c r="I172" s="4">
        <f t="shared" si="7"/>
        <v>0</v>
      </c>
      <c r="J172" s="27">
        <f>RDG!I52</f>
        <v>764</v>
      </c>
      <c r="K172" s="27">
        <f>RDG!J52</f>
        <v>696</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16222633.96</v>
      </c>
      <c r="I180" s="4">
        <f t="shared" si="7"/>
        <v>0</v>
      </c>
      <c r="J180" s="27">
        <f>RDG!I60</f>
        <v>2793794</v>
      </c>
      <c r="K180" s="27">
        <f>RDG!J60</f>
        <v>3134565</v>
      </c>
    </row>
    <row r="181" spans="4:11" ht="12.75">
      <c r="D181" s="4" t="s">
        <v>794</v>
      </c>
      <c r="E181" s="4">
        <v>2</v>
      </c>
      <c r="F181" s="4">
        <f>RDG!G61</f>
        <v>180</v>
      </c>
      <c r="G181" s="4">
        <f>IF(RDG!H61=0,"",RDG!H61)</f>
      </c>
      <c r="H181" s="26">
        <f t="shared" si="6"/>
        <v>16096869</v>
      </c>
      <c r="I181" s="4">
        <f t="shared" si="7"/>
        <v>0</v>
      </c>
      <c r="J181" s="27">
        <f>RDG!I61</f>
        <v>2705193</v>
      </c>
      <c r="K181" s="27">
        <f>RDG!J61</f>
        <v>3118756</v>
      </c>
    </row>
    <row r="182" spans="4:11" ht="12.75">
      <c r="D182" s="4" t="s">
        <v>794</v>
      </c>
      <c r="E182" s="4">
        <v>2</v>
      </c>
      <c r="F182" s="4">
        <f>RDG!G62</f>
        <v>181</v>
      </c>
      <c r="G182" s="4">
        <f>IF(RDG!H62=0,"",RDG!H62)</f>
      </c>
      <c r="H182" s="26">
        <f t="shared" si="6"/>
        <v>217596.39</v>
      </c>
      <c r="I182" s="4">
        <f t="shared" si="7"/>
        <v>0</v>
      </c>
      <c r="J182" s="27">
        <f>RDG!I62</f>
        <v>88601</v>
      </c>
      <c r="K182" s="27">
        <f>RDG!J62</f>
        <v>15809</v>
      </c>
    </row>
    <row r="183" spans="4:11" ht="12.75">
      <c r="D183" s="4" t="s">
        <v>794</v>
      </c>
      <c r="E183" s="4">
        <v>2</v>
      </c>
      <c r="F183" s="4">
        <f>RDG!G63</f>
        <v>182</v>
      </c>
      <c r="G183" s="4">
        <f>IF(RDG!H63=0,"",RDG!H63)</f>
      </c>
      <c r="H183" s="26">
        <f t="shared" si="6"/>
        <v>218798.58000000002</v>
      </c>
      <c r="I183" s="4">
        <f t="shared" si="7"/>
        <v>0</v>
      </c>
      <c r="J183" s="27">
        <f>RDG!I63</f>
        <v>88601</v>
      </c>
      <c r="K183" s="27">
        <f>RDG!J63</f>
        <v>15809</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71500.56</v>
      </c>
      <c r="I185" s="4">
        <f t="shared" si="7"/>
        <v>0</v>
      </c>
      <c r="J185" s="27">
        <f>RDG!I65</f>
        <v>19529</v>
      </c>
      <c r="K185" s="27">
        <f>RDG!J65</f>
        <v>9665</v>
      </c>
    </row>
    <row r="186" spans="4:11" ht="12.75">
      <c r="D186" s="4" t="s">
        <v>794</v>
      </c>
      <c r="E186" s="4">
        <v>2</v>
      </c>
      <c r="F186" s="4">
        <f>RDG!G66</f>
        <v>185</v>
      </c>
      <c r="G186" s="4">
        <f>IF(RDG!H66=0,"",RDG!H66)</f>
      </c>
      <c r="H186" s="26">
        <f t="shared" si="6"/>
        <v>150516</v>
      </c>
      <c r="I186" s="4">
        <f t="shared" si="7"/>
        <v>0</v>
      </c>
      <c r="J186" s="27">
        <f>RDG!I66</f>
        <v>69072</v>
      </c>
      <c r="K186" s="27">
        <f>RDG!J66</f>
        <v>6144</v>
      </c>
    </row>
    <row r="187" spans="4:11" ht="12.75">
      <c r="D187" s="4" t="s">
        <v>794</v>
      </c>
      <c r="E187" s="4">
        <v>2</v>
      </c>
      <c r="F187" s="4">
        <f>RDG!G67</f>
        <v>186</v>
      </c>
      <c r="G187" s="4">
        <f>IF(RDG!H67=0,"",RDG!H67)</f>
      </c>
      <c r="H187" s="26">
        <f t="shared" si="6"/>
        <v>151329.6</v>
      </c>
      <c r="I187" s="4">
        <f t="shared" si="7"/>
        <v>0</v>
      </c>
      <c r="J187" s="27">
        <f>RDG!I67</f>
        <v>69072</v>
      </c>
      <c r="K187" s="27">
        <f>RDG!J67</f>
        <v>6144</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23" activePane="bottomLeft" state="frozen"/>
      <selection pane="topLeft" activeCell="A2" sqref="A2"/>
      <selection pane="bottomLeft" activeCell="C2" sqref="C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INFORMATIVNI CENTAR VIROVITICA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33000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42</v>
      </c>
      <c r="T4" s="206" t="s">
        <v>1316</v>
      </c>
      <c r="U4" s="224" t="str">
        <f>RefStr!C27</f>
        <v>01156745523</v>
      </c>
      <c r="V4" s="206" t="s">
        <v>2737</v>
      </c>
      <c r="W4" s="224" t="str">
        <f>RefStr!F31</f>
        <v>VIROVITICA</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2</v>
      </c>
      <c r="T5" s="206" t="s">
        <v>1560</v>
      </c>
      <c r="U5" s="224" t="str">
        <f>RefStr!H27</f>
        <v>03104834</v>
      </c>
      <c r="V5" s="206" t="s">
        <v>2738</v>
      </c>
      <c r="W5" s="224" t="str">
        <f>RefStr!C33</f>
        <v>FERDE RUSANA </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010018533</v>
      </c>
      <c r="V6" s="206" t="s">
        <v>2968</v>
      </c>
      <c r="W6" s="224" t="str">
        <f>RefStr!L35</f>
        <v>033/740-000</v>
      </c>
      <c r="X6" s="206" t="s">
        <v>2926</v>
      </c>
      <c r="Y6" s="224" t="str">
        <f>RefStr!C68</f>
        <v>GORANA PUKLAVEC</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RACUN@ICV.HR</v>
      </c>
      <c r="X7" s="206" t="s">
        <v>2927</v>
      </c>
      <c r="Y7" s="224" t="str">
        <f>RefStr!C70</f>
        <v>033/740-000</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5813</v>
      </c>
      <c r="X8" s="206" t="s">
        <v>2928</v>
      </c>
      <c r="Y8" s="224" t="str">
        <f>TRIM(UPPER(RefStr!C72))</f>
        <v>RACUN@ICV.HR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17</v>
      </c>
      <c r="Q9" s="223">
        <f>RefStr!F58</f>
        <v>18</v>
      </c>
      <c r="R9" s="206" t="s">
        <v>914</v>
      </c>
      <c r="S9" s="224">
        <f>IF(RefStr!F4&lt;&gt;"",RefStr!F4,0)</f>
        <v>44926</v>
      </c>
      <c r="T9" s="206" t="s">
        <v>891</v>
      </c>
      <c r="U9" s="224">
        <f>RefStr!C39</f>
        <v>491</v>
      </c>
      <c r="V9" s="206" t="s">
        <v>2951</v>
      </c>
      <c r="W9" s="224" t="str">
        <f>RefStr!D42</f>
        <v>Izdavanje novina</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17</v>
      </c>
      <c r="Q10" s="225">
        <f>RefStr!F56</f>
        <v>18</v>
      </c>
      <c r="R10" s="208" t="s">
        <v>917</v>
      </c>
      <c r="S10" s="225">
        <f>RefStr!C23</f>
        <v>1</v>
      </c>
      <c r="T10" s="208" t="s">
        <v>2973</v>
      </c>
      <c r="U10" s="225" t="str">
        <f>RefStr!D39</f>
        <v>Virovitica</v>
      </c>
      <c r="V10" s="232"/>
      <c r="W10" s="233"/>
      <c r="X10" s="234" t="s">
        <v>2279</v>
      </c>
      <c r="Y10" s="235">
        <f>RefStr!F12</f>
        <v>2022</v>
      </c>
      <c r="Z10" s="208" t="s">
        <v>1771</v>
      </c>
      <c r="AA10" s="225" t="str">
        <f>RefStr!A75</f>
        <v>ROBERT CENGER </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C:\Users\Računovodstvo ICV\Desktop\[GFI-POD, Godišnji financijski izvještaj poduzetnika II.xls]RefStr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 activePane="bottomLeft" state="frozen"/>
      <selection pane="topLeft" activeCell="A1" sqref="A1"/>
      <selection pane="bottomLeft" activeCell="D1" sqref="D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310483.4</v>
      </c>
    </row>
    <row r="13" spans="4:17" ht="9.75" customHeight="1">
      <c r="D13" s="152"/>
      <c r="E13" s="158"/>
      <c r="H13" s="23"/>
      <c r="I13" s="159"/>
      <c r="J13" s="159"/>
      <c r="K13" s="152"/>
      <c r="L13" s="152"/>
      <c r="M13" s="152"/>
      <c r="N13" s="152"/>
      <c r="P13" s="50" t="s">
        <v>1561</v>
      </c>
      <c r="Q13" s="51">
        <f>INT(VALUE(M27))/50</f>
        <v>200370.66</v>
      </c>
    </row>
    <row r="14" spans="1:17" ht="15">
      <c r="A14" s="289" t="s">
        <v>1312</v>
      </c>
      <c r="B14" s="289"/>
      <c r="C14" s="289"/>
      <c r="D14" s="160"/>
      <c r="E14" s="161"/>
      <c r="F14" s="287"/>
      <c r="G14" s="288"/>
      <c r="H14" s="288"/>
      <c r="I14" s="152"/>
      <c r="J14" s="310" t="s">
        <v>1978</v>
      </c>
      <c r="K14" s="311"/>
      <c r="L14" s="311"/>
      <c r="M14" s="311"/>
      <c r="N14" s="311"/>
      <c r="P14" s="50" t="s">
        <v>1316</v>
      </c>
      <c r="Q14" s="51">
        <f>INT(VALUE(C27))/100</f>
        <v>11567455.23</v>
      </c>
    </row>
    <row r="15" spans="1:17" ht="19.5" customHeight="1">
      <c r="A15" s="307">
        <f>Skriveni!B59</f>
        <v>130871257.67</v>
      </c>
      <c r="B15" s="308"/>
      <c r="C15" s="309"/>
      <c r="D15" s="56"/>
      <c r="E15" s="56"/>
      <c r="F15" s="56"/>
      <c r="G15" s="56"/>
      <c r="H15" s="56"/>
      <c r="I15" s="56"/>
      <c r="J15" s="56"/>
      <c r="K15" s="56"/>
      <c r="L15" s="56"/>
      <c r="M15" s="56"/>
      <c r="N15" s="56"/>
      <c r="P15" s="50" t="s">
        <v>887</v>
      </c>
      <c r="Q15" s="51">
        <f>LEN(Skriveni!B9)</f>
        <v>37</v>
      </c>
    </row>
    <row r="16" spans="4:17" ht="12.75" customHeight="1">
      <c r="D16" s="56"/>
      <c r="E16" s="56"/>
      <c r="F16" s="56"/>
      <c r="G16" s="56"/>
      <c r="H16" s="56"/>
      <c r="I16" s="56"/>
      <c r="P16" s="50" t="s">
        <v>888</v>
      </c>
      <c r="Q16" s="51">
        <f>INT(VALUE(C31))/100</f>
        <v>330</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10</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2993</v>
      </c>
      <c r="P19" s="50" t="s">
        <v>890</v>
      </c>
      <c r="Q19" s="51">
        <f>LEN(Skriveni!B12)</f>
        <v>12</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491</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5813</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2982</v>
      </c>
      <c r="D27" s="374"/>
      <c r="E27" s="284"/>
      <c r="F27" s="370" t="s">
        <v>2787</v>
      </c>
      <c r="G27" s="373"/>
      <c r="H27" s="282" t="s">
        <v>2983</v>
      </c>
      <c r="I27" s="372"/>
      <c r="J27" s="370" t="s">
        <v>1977</v>
      </c>
      <c r="K27" s="281"/>
      <c r="L27" s="280"/>
      <c r="M27" s="282" t="s">
        <v>2984</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2985</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33000</v>
      </c>
      <c r="D31" s="343" t="s">
        <v>929</v>
      </c>
      <c r="E31" s="344"/>
      <c r="F31" s="345" t="s">
        <v>2986</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2987</v>
      </c>
      <c r="D33" s="348"/>
      <c r="E33" s="348"/>
      <c r="F33" s="348"/>
      <c r="G33" s="348"/>
      <c r="H33" s="348"/>
      <c r="I33" s="348"/>
      <c r="J33" s="348"/>
      <c r="K33" s="348"/>
      <c r="L33" s="349"/>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2988</v>
      </c>
      <c r="D35" s="277"/>
      <c r="E35" s="277"/>
      <c r="F35" s="277"/>
      <c r="G35" s="277"/>
      <c r="H35" s="277"/>
      <c r="I35" s="278"/>
      <c r="J35" s="275" t="s">
        <v>1750</v>
      </c>
      <c r="K35" s="296"/>
      <c r="L35" s="282" t="s">
        <v>2989</v>
      </c>
      <c r="M35" s="283"/>
      <c r="N35" s="284"/>
      <c r="O35" s="50"/>
      <c r="P35" s="50" t="s">
        <v>2890</v>
      </c>
      <c r="Q35" s="51">
        <f>INT(VALUE(C52))</f>
        <v>42</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2990</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491</v>
      </c>
      <c r="D39" s="358" t="str">
        <f>IF(C39="","Upišite šifru grada/općine",IF(ISNA(LOOKUP(C39,A177:A732,A177:A732)),"Šifra grada/općine ne postoji",IF(LOOKUP(C39,A177:A732,A177:A732)&lt;&gt;C39,"Šifra grada/općine ne postoji",LOOKUP(C39,A177:A732,B177:B732))))</f>
        <v>Virovitica</v>
      </c>
      <c r="E39" s="359"/>
      <c r="F39" s="359"/>
      <c r="G39" s="359"/>
      <c r="H39" s="279" t="s">
        <v>2109</v>
      </c>
      <c r="I39" s="280"/>
      <c r="J39" s="54">
        <f>IF(C39&gt;0,LOOKUP(C39,A177:A732,C177:C732),"")</f>
        <v>10</v>
      </c>
      <c r="K39" s="350" t="str">
        <f>IF(J39="","Upišite šifru grada/općine",LOOKUP(J39,A153:A173,B153:B173))</f>
        <v>VIROVITIČKO-PODRAVSKA</v>
      </c>
      <c r="L39" s="350"/>
      <c r="M39" s="350"/>
      <c r="N39" s="350"/>
      <c r="P39" s="50" t="s">
        <v>896</v>
      </c>
      <c r="Q39" s="51">
        <f>C56+2*F56+3*C58+4*F58</f>
        <v>176</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1128</v>
      </c>
      <c r="D42" s="356" t="str">
        <f>IF(C42="","Upišite šifru razreda glavne djelatnosti",IF(ISNA(LOOKUP(C42,A736:A1351,A736:A1351)),"Šifra NKD-a ne postoji",IF(LOOKUP(C42,A736:A1351,A736:A1351)&lt;&gt;C42,"Šifra NKD-a ne postoji",LOOKUP(C42,A736:A1351,B736:B1351))))</f>
        <v>Izdavanje novina</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13</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1</v>
      </c>
      <c r="D50" s="379" t="str">
        <f>IF(C50="","Upišite oznaku veličine",IF(ISNA(LOOKUP(C50,A124:A127,A124:A127)),"Nepostojeća oznaka veličine",IF(LOOKUP(C50,A124:A127,A124:A127)&lt;&gt;C50,"Nepostojeća oznaka veličine",LOOKUP(C50,A124:A127,B124:B127))))</f>
        <v>Mikro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42</v>
      </c>
      <c r="D52" s="379" t="str">
        <f>IF(C52="","Upišite oznaku vlasništva",IF(ISNA(LOOKUP(C52,A80:A87,A80:A87)),"Nepostojeća oznaka vlasništva",IF(LOOKUP(C52,A80:A87,A80:A87)&lt;&gt;C52,"Nepostojeća oznaka vlasništva",LOOKUP(C52,A80:A87,B80:B87))))</f>
        <v>Mješovito vlasništvo s preko 50% državnog kapitala</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17</v>
      </c>
      <c r="D56" s="272" t="s">
        <v>2653</v>
      </c>
      <c r="E56" s="362"/>
      <c r="F56" s="40">
        <v>18</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17</v>
      </c>
      <c r="D58" s="354" t="s">
        <v>2653</v>
      </c>
      <c r="E58" s="354"/>
      <c r="F58" s="40">
        <v>18</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2991</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2989</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2988</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2992</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01156745523; INFORMATIVNI CENTAR VIROVITICA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1324246</v>
      </c>
      <c r="J10" s="66">
        <f>J11+J18+J28+J39+J44</f>
        <v>1382396</v>
      </c>
    </row>
    <row r="11" spans="1:10" ht="13.5" customHeight="1">
      <c r="A11" s="390" t="s">
        <v>904</v>
      </c>
      <c r="B11" s="390"/>
      <c r="C11" s="390"/>
      <c r="D11" s="390"/>
      <c r="E11" s="390"/>
      <c r="F11" s="390"/>
      <c r="G11" s="15">
        <v>3</v>
      </c>
      <c r="H11" s="16"/>
      <c r="I11" s="66">
        <f>SUM(I12:I17)</f>
        <v>9376</v>
      </c>
      <c r="J11" s="66">
        <f>SUM(J12:J17)</f>
        <v>7032</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c r="J13" s="67"/>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v>9376</v>
      </c>
      <c r="J17" s="67">
        <v>7032</v>
      </c>
    </row>
    <row r="18" spans="1:10" ht="13.5" customHeight="1">
      <c r="A18" s="390" t="s">
        <v>965</v>
      </c>
      <c r="B18" s="390"/>
      <c r="C18" s="390"/>
      <c r="D18" s="390"/>
      <c r="E18" s="390"/>
      <c r="F18" s="390"/>
      <c r="G18" s="15">
        <v>10</v>
      </c>
      <c r="H18" s="16"/>
      <c r="I18" s="66">
        <f>SUM(I19:I27)</f>
        <v>1314870</v>
      </c>
      <c r="J18" s="66">
        <f>SUM(J19:J27)</f>
        <v>1375364</v>
      </c>
    </row>
    <row r="19" spans="1:10" ht="13.5" customHeight="1">
      <c r="A19" s="387" t="s">
        <v>733</v>
      </c>
      <c r="B19" s="387"/>
      <c r="C19" s="387"/>
      <c r="D19" s="387"/>
      <c r="E19" s="387"/>
      <c r="F19" s="387"/>
      <c r="G19" s="15">
        <v>11</v>
      </c>
      <c r="H19" s="16"/>
      <c r="I19" s="67"/>
      <c r="J19" s="67"/>
    </row>
    <row r="20" spans="1:10" ht="13.5" customHeight="1">
      <c r="A20" s="387" t="s">
        <v>796</v>
      </c>
      <c r="B20" s="387"/>
      <c r="C20" s="387"/>
      <c r="D20" s="387"/>
      <c r="E20" s="387"/>
      <c r="F20" s="387"/>
      <c r="G20" s="15">
        <v>12</v>
      </c>
      <c r="H20" s="16"/>
      <c r="I20" s="67">
        <v>1174895</v>
      </c>
      <c r="J20" s="67">
        <v>1121378</v>
      </c>
    </row>
    <row r="21" spans="1:10" ht="13.5" customHeight="1">
      <c r="A21" s="387" t="s">
        <v>734</v>
      </c>
      <c r="B21" s="387"/>
      <c r="C21" s="387"/>
      <c r="D21" s="387"/>
      <c r="E21" s="387"/>
      <c r="F21" s="387"/>
      <c r="G21" s="15">
        <v>13</v>
      </c>
      <c r="H21" s="16"/>
      <c r="I21" s="67">
        <v>119911</v>
      </c>
      <c r="J21" s="67">
        <v>178350</v>
      </c>
    </row>
    <row r="22" spans="1:10" ht="13.5" customHeight="1">
      <c r="A22" s="387" t="s">
        <v>405</v>
      </c>
      <c r="B22" s="387"/>
      <c r="C22" s="387"/>
      <c r="D22" s="387"/>
      <c r="E22" s="387"/>
      <c r="F22" s="387"/>
      <c r="G22" s="15">
        <v>14</v>
      </c>
      <c r="H22" s="16"/>
      <c r="I22" s="67">
        <v>20064</v>
      </c>
      <c r="J22" s="67">
        <v>75636</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c r="J25" s="67"/>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840119</v>
      </c>
      <c r="J45" s="66">
        <f>J46+J54+J61+J71</f>
        <v>885501</v>
      </c>
    </row>
    <row r="46" spans="1:10" ht="13.5" customHeight="1">
      <c r="A46" s="390" t="s">
        <v>1264</v>
      </c>
      <c r="B46" s="390"/>
      <c r="C46" s="390"/>
      <c r="D46" s="390"/>
      <c r="E46" s="390"/>
      <c r="F46" s="390"/>
      <c r="G46" s="15">
        <v>38</v>
      </c>
      <c r="H46" s="16"/>
      <c r="I46" s="66">
        <f>SUM(I47:I53)</f>
        <v>0</v>
      </c>
      <c r="J46" s="66">
        <f>SUM(J47:J53)</f>
        <v>0</v>
      </c>
    </row>
    <row r="47" spans="1:10" ht="13.5" customHeight="1">
      <c r="A47" s="387" t="s">
        <v>1892</v>
      </c>
      <c r="B47" s="387"/>
      <c r="C47" s="387"/>
      <c r="D47" s="387"/>
      <c r="E47" s="387"/>
      <c r="F47" s="387"/>
      <c r="G47" s="15">
        <v>39</v>
      </c>
      <c r="H47" s="16"/>
      <c r="I47" s="67"/>
      <c r="J47" s="67"/>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330522</v>
      </c>
      <c r="J54" s="66">
        <f>SUM(J55:J60)</f>
        <v>351123</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307735</v>
      </c>
      <c r="J57" s="67">
        <v>320651</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c r="J59" s="67"/>
    </row>
    <row r="60" spans="1:10" ht="13.5" customHeight="1">
      <c r="A60" s="387" t="s">
        <v>1255</v>
      </c>
      <c r="B60" s="387"/>
      <c r="C60" s="387"/>
      <c r="D60" s="387"/>
      <c r="E60" s="387"/>
      <c r="F60" s="387"/>
      <c r="G60" s="15">
        <v>52</v>
      </c>
      <c r="H60" s="16"/>
      <c r="I60" s="67">
        <v>22787</v>
      </c>
      <c r="J60" s="67">
        <v>30472</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509597</v>
      </c>
      <c r="J71" s="67">
        <v>534378</v>
      </c>
    </row>
    <row r="72" spans="1:10" ht="24.75" customHeight="1">
      <c r="A72" s="385" t="s">
        <v>591</v>
      </c>
      <c r="B72" s="385"/>
      <c r="C72" s="385"/>
      <c r="D72" s="385"/>
      <c r="E72" s="385"/>
      <c r="F72" s="385"/>
      <c r="G72" s="15">
        <v>64</v>
      </c>
      <c r="H72" s="16"/>
      <c r="I72" s="67"/>
      <c r="J72" s="67"/>
    </row>
    <row r="73" spans="1:10" ht="13.5" customHeight="1">
      <c r="A73" s="385" t="s">
        <v>1267</v>
      </c>
      <c r="B73" s="385"/>
      <c r="C73" s="385"/>
      <c r="D73" s="385"/>
      <c r="E73" s="385"/>
      <c r="F73" s="385"/>
      <c r="G73" s="15">
        <v>65</v>
      </c>
      <c r="H73" s="16"/>
      <c r="I73" s="66">
        <f>I9+I10+I45+I72</f>
        <v>2164365</v>
      </c>
      <c r="J73" s="66">
        <f>J9+J10+J45+J72</f>
        <v>2267897</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1661229</v>
      </c>
      <c r="J76" s="66">
        <f>J77+J78+J79+J85+J86+J92+J95+J98</f>
        <v>1669999</v>
      </c>
      <c r="L76" s="2" t="s">
        <v>1209</v>
      </c>
    </row>
    <row r="77" spans="1:10" ht="13.5" customHeight="1">
      <c r="A77" s="390" t="s">
        <v>1857</v>
      </c>
      <c r="B77" s="390"/>
      <c r="C77" s="390"/>
      <c r="D77" s="390"/>
      <c r="E77" s="390"/>
      <c r="F77" s="390"/>
      <c r="G77" s="15">
        <v>68</v>
      </c>
      <c r="H77" s="16"/>
      <c r="I77" s="67">
        <v>1385600</v>
      </c>
      <c r="J77" s="67">
        <v>1385600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206557</v>
      </c>
      <c r="J92" s="66">
        <f>J93-J94</f>
        <v>278254</v>
      </c>
      <c r="L92" s="2" t="s">
        <v>1209</v>
      </c>
    </row>
    <row r="93" spans="1:10" ht="13.5" customHeight="1">
      <c r="A93" s="387" t="s">
        <v>2830</v>
      </c>
      <c r="B93" s="387"/>
      <c r="C93" s="387"/>
      <c r="D93" s="387"/>
      <c r="E93" s="387"/>
      <c r="F93" s="387"/>
      <c r="G93" s="15">
        <v>84</v>
      </c>
      <c r="H93" s="16"/>
      <c r="I93" s="67">
        <v>206557</v>
      </c>
      <c r="J93" s="67">
        <v>278254</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c r="I95" s="66">
        <f>I96-I97</f>
        <v>69072</v>
      </c>
      <c r="J95" s="66">
        <f>J96-J97</f>
        <v>6145</v>
      </c>
      <c r="L95" s="2" t="s">
        <v>1209</v>
      </c>
    </row>
    <row r="96" spans="1:10" ht="13.5" customHeight="1">
      <c r="A96" s="387" t="s">
        <v>1257</v>
      </c>
      <c r="B96" s="387"/>
      <c r="C96" s="387"/>
      <c r="D96" s="387"/>
      <c r="E96" s="387"/>
      <c r="F96" s="387"/>
      <c r="G96" s="15">
        <v>87</v>
      </c>
      <c r="H96" s="16"/>
      <c r="I96" s="67">
        <v>69072</v>
      </c>
      <c r="J96" s="67">
        <v>6145</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173301</v>
      </c>
      <c r="J106" s="66">
        <f>SUM(J107:J117)</f>
        <v>170676</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c r="J112" s="67"/>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v>173301</v>
      </c>
      <c r="J117" s="67">
        <v>170676</v>
      </c>
    </row>
    <row r="118" spans="1:10" ht="13.5" customHeight="1">
      <c r="A118" s="385" t="s">
        <v>2490</v>
      </c>
      <c r="B118" s="385"/>
      <c r="C118" s="385"/>
      <c r="D118" s="385"/>
      <c r="E118" s="385"/>
      <c r="F118" s="385"/>
      <c r="G118" s="15">
        <v>109</v>
      </c>
      <c r="H118" s="16"/>
      <c r="I118" s="66">
        <f>SUM(I119:I132)</f>
        <v>329835</v>
      </c>
      <c r="J118" s="66">
        <f>SUM(J119:J132)</f>
        <v>427222</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c r="J124" s="67"/>
    </row>
    <row r="125" spans="1:10" ht="13.5" customHeight="1">
      <c r="A125" s="387" t="s">
        <v>2016</v>
      </c>
      <c r="B125" s="387"/>
      <c r="C125" s="387"/>
      <c r="D125" s="387"/>
      <c r="E125" s="387"/>
      <c r="F125" s="387"/>
      <c r="G125" s="15">
        <v>116</v>
      </c>
      <c r="H125" s="16"/>
      <c r="I125" s="67">
        <v>12936</v>
      </c>
      <c r="J125" s="67"/>
    </row>
    <row r="126" spans="1:10" ht="13.5" customHeight="1">
      <c r="A126" s="387" t="s">
        <v>2017</v>
      </c>
      <c r="B126" s="387"/>
      <c r="C126" s="387"/>
      <c r="D126" s="387"/>
      <c r="E126" s="387"/>
      <c r="F126" s="387"/>
      <c r="G126" s="15">
        <v>117</v>
      </c>
      <c r="H126" s="16"/>
      <c r="I126" s="67">
        <v>48002</v>
      </c>
      <c r="J126" s="67">
        <v>126510</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94270</v>
      </c>
      <c r="J128" s="67">
        <v>117954</v>
      </c>
    </row>
    <row r="129" spans="1:10" ht="13.5" customHeight="1">
      <c r="A129" s="387" t="s">
        <v>2023</v>
      </c>
      <c r="B129" s="387"/>
      <c r="C129" s="387"/>
      <c r="D129" s="387"/>
      <c r="E129" s="387"/>
      <c r="F129" s="387"/>
      <c r="G129" s="15">
        <v>120</v>
      </c>
      <c r="H129" s="16"/>
      <c r="I129" s="67">
        <v>163017</v>
      </c>
      <c r="J129" s="67">
        <v>182758</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11610</v>
      </c>
      <c r="J132" s="67"/>
    </row>
    <row r="133" spans="1:10" ht="24.75" customHeight="1">
      <c r="A133" s="385" t="s">
        <v>593</v>
      </c>
      <c r="B133" s="385"/>
      <c r="C133" s="385"/>
      <c r="D133" s="385"/>
      <c r="E133" s="385"/>
      <c r="F133" s="385"/>
      <c r="G133" s="15">
        <v>124</v>
      </c>
      <c r="H133" s="16"/>
      <c r="I133" s="67"/>
      <c r="J133" s="67"/>
    </row>
    <row r="134" spans="1:10" ht="13.5" customHeight="1">
      <c r="A134" s="385" t="s">
        <v>360</v>
      </c>
      <c r="B134" s="385"/>
      <c r="C134" s="385"/>
      <c r="D134" s="385"/>
      <c r="E134" s="385"/>
      <c r="F134" s="385"/>
      <c r="G134" s="15">
        <v>125</v>
      </c>
      <c r="H134" s="16"/>
      <c r="I134" s="66">
        <f>I76+I99+I106+I118+I133</f>
        <v>2164365</v>
      </c>
      <c r="J134" s="66">
        <f>J76+J99+J106+J118+J133</f>
        <v>2267897</v>
      </c>
    </row>
    <row r="135" spans="1:10" ht="13.5" customHeight="1">
      <c r="A135" s="386" t="s">
        <v>1512</v>
      </c>
      <c r="B135" s="386"/>
      <c r="C135" s="386"/>
      <c r="D135" s="386"/>
      <c r="E135" s="386"/>
      <c r="F135" s="386"/>
      <c r="G135" s="17">
        <v>126</v>
      </c>
      <c r="H135" s="18"/>
      <c r="I135" s="68"/>
      <c r="J135" s="68"/>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tabSelected="1" zoomScalePageLayoutView="0" workbookViewId="0" topLeftCell="A1">
      <pane ySplit="1" topLeftCell="A92" activePane="bottomLeft" state="frozen"/>
      <selection pane="topLeft" activeCell="A1" sqref="A1"/>
      <selection pane="bottomLeft" activeCell="A1" sqref="A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01156745523; INFORMATIVNI CENTAR VIROVITICA D.O.O.</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2792836</v>
      </c>
      <c r="J8" s="80">
        <f>SUM(J9:J13)</f>
        <v>3133587</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2281343</v>
      </c>
      <c r="J10" s="67">
        <v>2529135</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511493</v>
      </c>
      <c r="J13" s="67">
        <v>604452</v>
      </c>
    </row>
    <row r="14" spans="1:10" s="2" customFormat="1" ht="14.25" customHeight="1">
      <c r="A14" s="385" t="s">
        <v>2492</v>
      </c>
      <c r="B14" s="385"/>
      <c r="C14" s="385"/>
      <c r="D14" s="385"/>
      <c r="E14" s="385"/>
      <c r="F14" s="385"/>
      <c r="G14" s="15">
        <v>133</v>
      </c>
      <c r="H14" s="16"/>
      <c r="I14" s="66">
        <f>I15+I16+I20+I24+I25+I26+I29+I36</f>
        <v>2704288</v>
      </c>
      <c r="J14" s="66">
        <f>J15+J16+J20+J24+J25+J26+J29+J36</f>
        <v>3117074</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734569</v>
      </c>
      <c r="J16" s="66">
        <f>SUM(J17:J19)</f>
        <v>847466</v>
      </c>
    </row>
    <row r="17" spans="1:10" s="2" customFormat="1" ht="14.25" customHeight="1">
      <c r="A17" s="413" t="s">
        <v>1273</v>
      </c>
      <c r="B17" s="413"/>
      <c r="C17" s="413"/>
      <c r="D17" s="413"/>
      <c r="E17" s="413"/>
      <c r="F17" s="413"/>
      <c r="G17" s="15">
        <v>136</v>
      </c>
      <c r="H17" s="16"/>
      <c r="I17" s="67">
        <v>160753</v>
      </c>
      <c r="J17" s="67">
        <v>228141</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v>573816</v>
      </c>
      <c r="J19" s="67">
        <v>619325</v>
      </c>
    </row>
    <row r="20" spans="1:10" s="2" customFormat="1" ht="14.25" customHeight="1">
      <c r="A20" s="387" t="s">
        <v>2494</v>
      </c>
      <c r="B20" s="387"/>
      <c r="C20" s="387"/>
      <c r="D20" s="387"/>
      <c r="E20" s="387"/>
      <c r="F20" s="387"/>
      <c r="G20" s="15">
        <v>139</v>
      </c>
      <c r="H20" s="16"/>
      <c r="I20" s="66">
        <f>SUM(I21:I23)</f>
        <v>1456977</v>
      </c>
      <c r="J20" s="66">
        <f>SUM(J21:J23)</f>
        <v>1671225</v>
      </c>
    </row>
    <row r="21" spans="1:10" s="2" customFormat="1" ht="14.25" customHeight="1">
      <c r="A21" s="413" t="s">
        <v>960</v>
      </c>
      <c r="B21" s="413"/>
      <c r="C21" s="413"/>
      <c r="D21" s="413"/>
      <c r="E21" s="413"/>
      <c r="F21" s="413"/>
      <c r="G21" s="15">
        <v>140</v>
      </c>
      <c r="H21" s="16"/>
      <c r="I21" s="67">
        <v>973181</v>
      </c>
      <c r="J21" s="67">
        <v>1115329</v>
      </c>
    </row>
    <row r="22" spans="1:10" s="2" customFormat="1" ht="14.25" customHeight="1">
      <c r="A22" s="413" t="s">
        <v>1883</v>
      </c>
      <c r="B22" s="413"/>
      <c r="C22" s="413"/>
      <c r="D22" s="413"/>
      <c r="E22" s="413"/>
      <c r="F22" s="413"/>
      <c r="G22" s="15">
        <v>141</v>
      </c>
      <c r="H22" s="16"/>
      <c r="I22" s="67">
        <v>308604</v>
      </c>
      <c r="J22" s="67">
        <v>352218</v>
      </c>
    </row>
    <row r="23" spans="1:10" s="2" customFormat="1" ht="14.25" customHeight="1">
      <c r="A23" s="413" t="s">
        <v>1884</v>
      </c>
      <c r="B23" s="413"/>
      <c r="C23" s="413"/>
      <c r="D23" s="413"/>
      <c r="E23" s="413"/>
      <c r="F23" s="413"/>
      <c r="G23" s="15">
        <v>142</v>
      </c>
      <c r="H23" s="16"/>
      <c r="I23" s="67">
        <v>175192</v>
      </c>
      <c r="J23" s="67">
        <v>203678</v>
      </c>
    </row>
    <row r="24" spans="1:10" s="2" customFormat="1" ht="14.25" customHeight="1">
      <c r="A24" s="387" t="s">
        <v>1006</v>
      </c>
      <c r="B24" s="387"/>
      <c r="C24" s="387"/>
      <c r="D24" s="387"/>
      <c r="E24" s="387"/>
      <c r="F24" s="387"/>
      <c r="G24" s="15">
        <v>143</v>
      </c>
      <c r="H24" s="16"/>
      <c r="I24" s="67">
        <v>141022</v>
      </c>
      <c r="J24" s="67">
        <v>98570</v>
      </c>
    </row>
    <row r="25" spans="1:10" s="2" customFormat="1" ht="14.25" customHeight="1">
      <c r="A25" s="387" t="s">
        <v>1007</v>
      </c>
      <c r="B25" s="387"/>
      <c r="C25" s="387"/>
      <c r="D25" s="387"/>
      <c r="E25" s="387"/>
      <c r="F25" s="387"/>
      <c r="G25" s="15">
        <v>144</v>
      </c>
      <c r="H25" s="16"/>
      <c r="I25" s="67">
        <v>371720</v>
      </c>
      <c r="J25" s="67">
        <v>499813</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c r="J28" s="67"/>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c r="J36" s="67"/>
    </row>
    <row r="37" spans="1:10" s="2" customFormat="1" ht="14.25" customHeight="1">
      <c r="A37" s="385" t="s">
        <v>2497</v>
      </c>
      <c r="B37" s="385"/>
      <c r="C37" s="385"/>
      <c r="D37" s="385"/>
      <c r="E37" s="385"/>
      <c r="F37" s="385"/>
      <c r="G37" s="15">
        <v>156</v>
      </c>
      <c r="H37" s="16"/>
      <c r="I37" s="66">
        <f>SUM(I38:I47)</f>
        <v>958</v>
      </c>
      <c r="J37" s="66">
        <f>SUM(J38:J47)</f>
        <v>978</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911</v>
      </c>
      <c r="J44" s="67">
        <v>945</v>
      </c>
    </row>
    <row r="45" spans="1:10" s="2" customFormat="1" ht="14.25" customHeight="1">
      <c r="A45" s="387" t="s">
        <v>2961</v>
      </c>
      <c r="B45" s="387"/>
      <c r="C45" s="387"/>
      <c r="D45" s="387"/>
      <c r="E45" s="387"/>
      <c r="F45" s="387"/>
      <c r="G45" s="15">
        <v>164</v>
      </c>
      <c r="H45" s="16"/>
      <c r="I45" s="67">
        <v>21</v>
      </c>
      <c r="J45" s="67">
        <v>33</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v>26</v>
      </c>
      <c r="J47" s="67"/>
    </row>
    <row r="48" spans="1:10" s="2" customFormat="1" ht="14.25" customHeight="1">
      <c r="A48" s="385" t="s">
        <v>2498</v>
      </c>
      <c r="B48" s="385"/>
      <c r="C48" s="385"/>
      <c r="D48" s="385"/>
      <c r="E48" s="385"/>
      <c r="F48" s="385"/>
      <c r="G48" s="15">
        <v>167</v>
      </c>
      <c r="H48" s="16"/>
      <c r="I48" s="66">
        <f>SUM(I49:I55)</f>
        <v>905</v>
      </c>
      <c r="J48" s="66">
        <f>SUM(J49:J55)</f>
        <v>1682</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141</v>
      </c>
      <c r="J51" s="67">
        <v>986</v>
      </c>
    </row>
    <row r="52" spans="1:10" s="2" customFormat="1" ht="14.25" customHeight="1">
      <c r="A52" s="408" t="s">
        <v>1090</v>
      </c>
      <c r="B52" s="408"/>
      <c r="C52" s="408"/>
      <c r="D52" s="408"/>
      <c r="E52" s="408"/>
      <c r="F52" s="408"/>
      <c r="G52" s="15">
        <v>171</v>
      </c>
      <c r="H52" s="16"/>
      <c r="I52" s="67">
        <v>764</v>
      </c>
      <c r="J52" s="67">
        <v>696</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2793794</v>
      </c>
      <c r="J60" s="66">
        <f>J8+J37+J56+J57</f>
        <v>3134565</v>
      </c>
    </row>
    <row r="61" spans="1:10" s="2" customFormat="1" ht="14.25" customHeight="1">
      <c r="A61" s="385" t="s">
        <v>2500</v>
      </c>
      <c r="B61" s="385"/>
      <c r="C61" s="385"/>
      <c r="D61" s="385"/>
      <c r="E61" s="385"/>
      <c r="F61" s="385"/>
      <c r="G61" s="15">
        <v>180</v>
      </c>
      <c r="H61" s="16"/>
      <c r="I61" s="66">
        <f>I14+I48+I58+I59</f>
        <v>2705193</v>
      </c>
      <c r="J61" s="66">
        <f>J14+J48+J58+J59</f>
        <v>3118756</v>
      </c>
    </row>
    <row r="62" spans="1:12" s="2" customFormat="1" ht="14.25" customHeight="1">
      <c r="A62" s="385" t="s">
        <v>2501</v>
      </c>
      <c r="B62" s="385"/>
      <c r="C62" s="385"/>
      <c r="D62" s="385"/>
      <c r="E62" s="385"/>
      <c r="F62" s="385"/>
      <c r="G62" s="15">
        <v>181</v>
      </c>
      <c r="H62" s="16"/>
      <c r="I62" s="66">
        <f>I60-I61</f>
        <v>88601</v>
      </c>
      <c r="J62" s="66">
        <f>J60-J61</f>
        <v>15809</v>
      </c>
      <c r="L62" s="2" t="s">
        <v>1209</v>
      </c>
    </row>
    <row r="63" spans="1:10" s="2" customFormat="1" ht="14.25" customHeight="1">
      <c r="A63" s="408" t="s">
        <v>2502</v>
      </c>
      <c r="B63" s="408"/>
      <c r="C63" s="408"/>
      <c r="D63" s="408"/>
      <c r="E63" s="408"/>
      <c r="F63" s="408"/>
      <c r="G63" s="15">
        <v>182</v>
      </c>
      <c r="H63" s="16"/>
      <c r="I63" s="66">
        <f>IF(I60&gt;I61,I60-I61,0)</f>
        <v>88601</v>
      </c>
      <c r="J63" s="66">
        <f>IF(J60&gt;J61,J60-J61,0)</f>
        <v>15809</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v>19529</v>
      </c>
      <c r="J65" s="67">
        <v>9665</v>
      </c>
      <c r="L65" s="2" t="s">
        <v>1209</v>
      </c>
    </row>
    <row r="66" spans="1:12" s="2" customFormat="1" ht="14.25" customHeight="1">
      <c r="A66" s="385" t="s">
        <v>2504</v>
      </c>
      <c r="B66" s="385"/>
      <c r="C66" s="385"/>
      <c r="D66" s="385"/>
      <c r="E66" s="385"/>
      <c r="F66" s="385"/>
      <c r="G66" s="15">
        <v>185</v>
      </c>
      <c r="H66" s="16"/>
      <c r="I66" s="66">
        <f>I62-I65</f>
        <v>69072</v>
      </c>
      <c r="J66" s="66">
        <f>J62-J65</f>
        <v>6144</v>
      </c>
      <c r="L66" s="2" t="s">
        <v>1209</v>
      </c>
    </row>
    <row r="67" spans="1:10" s="2" customFormat="1" ht="14.25" customHeight="1">
      <c r="A67" s="408" t="s">
        <v>2505</v>
      </c>
      <c r="B67" s="408"/>
      <c r="C67" s="408"/>
      <c r="D67" s="408"/>
      <c r="E67" s="408"/>
      <c r="F67" s="408"/>
      <c r="G67" s="15">
        <v>186</v>
      </c>
      <c r="H67" s="16"/>
      <c r="I67" s="66">
        <f>IF(I66&gt;0,I66,0)</f>
        <v>69072</v>
      </c>
      <c r="J67" s="66">
        <f>IF(J66&gt;0,J66,0)</f>
        <v>6144</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4" t="s">
        <v>2710</v>
      </c>
      <c r="B87" s="424"/>
      <c r="C87" s="424"/>
      <c r="D87" s="424"/>
      <c r="E87" s="424"/>
      <c r="F87" s="424"/>
      <c r="G87" s="17">
        <v>203</v>
      </c>
      <c r="H87" s="18"/>
      <c r="I87" s="74"/>
      <c r="J87" s="74"/>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4" t="s">
        <v>1099</v>
      </c>
      <c r="B113" s="424"/>
      <c r="C113" s="424"/>
      <c r="D113" s="424"/>
      <c r="E113" s="424"/>
      <c r="F113" s="424"/>
      <c r="G113" s="17">
        <v>227</v>
      </c>
      <c r="H113" s="18"/>
      <c r="I113" s="74"/>
      <c r="J113" s="74"/>
      <c r="L113" s="2" t="s">
        <v>1209</v>
      </c>
    </row>
    <row r="114" ht="4.5" customHeight="1"/>
  </sheetData>
  <sheetProtection password="C79A" sheet="1" objects="1" scenarios="1"/>
  <mergeCells count="112">
    <mergeCell ref="A104:F104"/>
    <mergeCell ref="A105:F105"/>
    <mergeCell ref="A113:F113"/>
    <mergeCell ref="A107:F107"/>
    <mergeCell ref="A108:F108"/>
    <mergeCell ref="A109:F109"/>
    <mergeCell ref="A111:F111"/>
    <mergeCell ref="A110:J110"/>
    <mergeCell ref="A112:F112"/>
    <mergeCell ref="A102:F102"/>
    <mergeCell ref="A87:F87"/>
    <mergeCell ref="A50:F50"/>
    <mergeCell ref="A51:F51"/>
    <mergeCell ref="A57:F57"/>
    <mergeCell ref="A103:F103"/>
    <mergeCell ref="A63:F63"/>
    <mergeCell ref="A52:F52"/>
    <mergeCell ref="A53:F53"/>
    <mergeCell ref="A54:F54"/>
    <mergeCell ref="A45:F45"/>
    <mergeCell ref="A42:F42"/>
    <mergeCell ref="A43:F43"/>
    <mergeCell ref="A44:F44"/>
    <mergeCell ref="A37:F37"/>
    <mergeCell ref="A32:F32"/>
    <mergeCell ref="A58:F58"/>
    <mergeCell ref="A59:F59"/>
    <mergeCell ref="A60:F60"/>
    <mergeCell ref="A62:F62"/>
    <mergeCell ref="A41:F41"/>
    <mergeCell ref="A28:F28"/>
    <mergeCell ref="A17:F17"/>
    <mergeCell ref="A48:F48"/>
    <mergeCell ref="A46:F46"/>
    <mergeCell ref="A47:F47"/>
    <mergeCell ref="A49:F49"/>
    <mergeCell ref="A20:F20"/>
    <mergeCell ref="A39:F39"/>
    <mergeCell ref="A40:F40"/>
    <mergeCell ref="A38:F38"/>
    <mergeCell ref="A35:F35"/>
    <mergeCell ref="A30:F30"/>
    <mergeCell ref="A33:F33"/>
    <mergeCell ref="A5:J5"/>
    <mergeCell ref="A6:F6"/>
    <mergeCell ref="A2:I2"/>
    <mergeCell ref="A3:I3"/>
    <mergeCell ref="J2:J3"/>
    <mergeCell ref="A31:F31"/>
    <mergeCell ref="A16:F16"/>
    <mergeCell ref="A23:F23"/>
    <mergeCell ref="A24:F24"/>
    <mergeCell ref="A88:J88"/>
    <mergeCell ref="A18:F18"/>
    <mergeCell ref="A19:F19"/>
    <mergeCell ref="A26:F26"/>
    <mergeCell ref="A27:F27"/>
    <mergeCell ref="A29:F29"/>
    <mergeCell ref="A36:F36"/>
    <mergeCell ref="A34:F34"/>
    <mergeCell ref="A15:F15"/>
    <mergeCell ref="A13:F13"/>
    <mergeCell ref="A21:F21"/>
    <mergeCell ref="A9:F9"/>
    <mergeCell ref="A8:F8"/>
    <mergeCell ref="A22:F22"/>
    <mergeCell ref="A7:F7"/>
    <mergeCell ref="A11:F11"/>
    <mergeCell ref="A71:F71"/>
    <mergeCell ref="A55:F55"/>
    <mergeCell ref="A56:F56"/>
    <mergeCell ref="A61:F61"/>
    <mergeCell ref="A25:F25"/>
    <mergeCell ref="A12:F12"/>
    <mergeCell ref="A10:F10"/>
    <mergeCell ref="A14:F14"/>
    <mergeCell ref="A72:F72"/>
    <mergeCell ref="A68:F68"/>
    <mergeCell ref="A67:F67"/>
    <mergeCell ref="A65:F65"/>
    <mergeCell ref="A66:F66"/>
    <mergeCell ref="A64:F64"/>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01156745523; INFORMATIVNI CENTAR VIROVITICA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01156745523; INFORMATIVNI CENTAR VIROVITICA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01156745523; INFORMATIVNI CENTAR VIROVITICA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33:F33"/>
    <mergeCell ref="A41:F41"/>
    <mergeCell ref="A42:F42"/>
    <mergeCell ref="A36:F36"/>
    <mergeCell ref="A49:F49"/>
    <mergeCell ref="A47:F47"/>
    <mergeCell ref="A40:F40"/>
    <mergeCell ref="A46:F46"/>
    <mergeCell ref="A44:F44"/>
    <mergeCell ref="A34:F34"/>
    <mergeCell ref="A35:F35"/>
    <mergeCell ref="A54:F54"/>
    <mergeCell ref="A53:F53"/>
    <mergeCell ref="A50:F50"/>
    <mergeCell ref="A48:F48"/>
    <mergeCell ref="A51:F51"/>
    <mergeCell ref="A24:F24"/>
    <mergeCell ref="A37:F37"/>
    <mergeCell ref="A39:F39"/>
    <mergeCell ref="A38:J38"/>
    <mergeCell ref="A52:F52"/>
    <mergeCell ref="A21:F21"/>
    <mergeCell ref="A45:F45"/>
    <mergeCell ref="A43:F43"/>
    <mergeCell ref="A19:F19"/>
    <mergeCell ref="A30:F30"/>
    <mergeCell ref="A31:F31"/>
    <mergeCell ref="A28:F28"/>
    <mergeCell ref="A29:F29"/>
    <mergeCell ref="A20:F20"/>
    <mergeCell ref="A32:F32"/>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4" t="s">
        <v>158</v>
      </c>
      <c r="B2" s="474"/>
      <c r="C2" s="474"/>
      <c r="D2" s="474"/>
      <c r="E2" s="474"/>
      <c r="F2" s="474"/>
      <c r="G2" s="475"/>
      <c r="H2" s="475"/>
      <c r="I2" s="131"/>
      <c r="J2" s="131"/>
      <c r="K2" s="131"/>
      <c r="L2" s="131"/>
      <c r="M2" s="131"/>
      <c r="N2" s="131"/>
      <c r="O2" s="132"/>
      <c r="P2" s="392" t="s">
        <v>1214</v>
      </c>
      <c r="Q2" s="482"/>
      <c r="R2" s="482"/>
      <c r="S2" s="482"/>
      <c r="T2" s="482"/>
      <c r="U2" s="482"/>
      <c r="V2" s="482"/>
      <c r="W2" s="482"/>
      <c r="X2" s="482"/>
      <c r="Y2" s="483"/>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82"/>
      <c r="R3" s="482"/>
      <c r="S3" s="482"/>
      <c r="T3" s="482"/>
      <c r="U3" s="482"/>
      <c r="V3" s="482"/>
      <c r="W3" s="482"/>
      <c r="X3" s="482"/>
      <c r="Y3" s="483"/>
      <c r="Z3" s="473"/>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7" t="str">
        <f>"Obveznik: "&amp;IF(RefStr!C27&lt;&gt;"",RefStr!C27,"________")&amp;"; "&amp;IF(RefStr!C29&lt;&gt;"",RefStr!C29,"________________________________________________________"&amp;"; "&amp;IF(RefStr!F31&lt;&gt;"",RefStr!F31,"_______________"))</f>
        <v>Obveznik: 01156745523; INFORMATIVNI CENTAR VIROVITICA D.O.O.</v>
      </c>
      <c r="B5" s="488"/>
      <c r="C5" s="488"/>
      <c r="D5" s="488"/>
      <c r="E5" s="488"/>
      <c r="F5" s="488"/>
      <c r="G5" s="488"/>
      <c r="H5" s="488"/>
      <c r="I5" s="488"/>
      <c r="J5" s="488"/>
      <c r="K5" s="488"/>
      <c r="L5" s="488"/>
      <c r="M5" s="488"/>
      <c r="N5" s="488"/>
      <c r="O5" s="489"/>
      <c r="P5" s="489"/>
      <c r="Q5" s="489"/>
      <c r="R5" s="489"/>
      <c r="S5" s="489"/>
      <c r="T5" s="489"/>
      <c r="U5" s="489"/>
      <c r="V5" s="489"/>
      <c r="W5" s="489"/>
      <c r="X5" s="489"/>
      <c r="Y5" s="489"/>
      <c r="Z5" s="490"/>
      <c r="AC5" s="3">
        <f>IF(OR(MAX(Y10:Y33)&lt;&gt;0,MIN(Y10:Y33)&lt;&gt;0),1,0)</f>
        <v>0</v>
      </c>
      <c r="AD5" s="12" t="s">
        <v>2651</v>
      </c>
    </row>
    <row r="6" spans="1:30" s="3" customFormat="1" ht="15" customHeight="1" thickBot="1">
      <c r="A6" s="454" t="s">
        <v>617</v>
      </c>
      <c r="B6" s="479"/>
      <c r="C6" s="479"/>
      <c r="D6" s="479"/>
      <c r="E6" s="479"/>
      <c r="F6" s="479"/>
      <c r="G6" s="455" t="s">
        <v>633</v>
      </c>
      <c r="H6" s="404" t="s">
        <v>2275</v>
      </c>
      <c r="I6" s="455" t="s">
        <v>615</v>
      </c>
      <c r="J6" s="455"/>
      <c r="K6" s="455"/>
      <c r="L6" s="455"/>
      <c r="M6" s="455"/>
      <c r="N6" s="455"/>
      <c r="O6" s="455"/>
      <c r="P6" s="455"/>
      <c r="Q6" s="455"/>
      <c r="R6" s="455"/>
      <c r="S6" s="455"/>
      <c r="T6" s="455"/>
      <c r="U6" s="455"/>
      <c r="V6" s="455"/>
      <c r="W6" s="455"/>
      <c r="X6" s="455"/>
      <c r="Y6" s="455" t="s">
        <v>1217</v>
      </c>
      <c r="Z6" s="476" t="s">
        <v>616</v>
      </c>
      <c r="AC6" s="3">
        <f>IF(OR(MAX(Y39:Y62)&lt;&gt;0,MIN(Y39:Y62)&lt;&gt;0),1,0)</f>
        <v>0</v>
      </c>
      <c r="AD6" s="12" t="s">
        <v>710</v>
      </c>
    </row>
    <row r="7" spans="1:30" s="3" customFormat="1" ht="67.5" customHeight="1" thickBot="1">
      <c r="A7" s="480"/>
      <c r="B7" s="481"/>
      <c r="C7" s="481"/>
      <c r="D7" s="481"/>
      <c r="E7" s="481"/>
      <c r="F7" s="481"/>
      <c r="G7" s="478"/>
      <c r="H7" s="478"/>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8"/>
      <c r="Z7" s="477"/>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84" t="s">
        <v>618</v>
      </c>
      <c r="B9" s="484"/>
      <c r="C9" s="484"/>
      <c r="D9" s="484"/>
      <c r="E9" s="484"/>
      <c r="F9" s="484"/>
      <c r="G9" s="484"/>
      <c r="H9" s="484"/>
      <c r="I9" s="484"/>
      <c r="J9" s="484"/>
      <c r="K9" s="484"/>
      <c r="L9" s="484"/>
      <c r="M9" s="484"/>
      <c r="N9" s="484"/>
      <c r="O9" s="485"/>
      <c r="P9" s="485"/>
      <c r="Q9" s="485"/>
      <c r="R9" s="485"/>
      <c r="S9" s="485"/>
      <c r="T9" s="485"/>
      <c r="U9" s="485"/>
      <c r="V9" s="485"/>
      <c r="W9" s="485"/>
      <c r="X9" s="485"/>
      <c r="Y9" s="485"/>
      <c r="Z9" s="486"/>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3:F13"/>
    <mergeCell ref="A14:F14"/>
    <mergeCell ref="A23:F23"/>
    <mergeCell ref="A18:F18"/>
    <mergeCell ref="A19:F19"/>
    <mergeCell ref="A20:F20"/>
    <mergeCell ref="A21:F21"/>
    <mergeCell ref="A42:F42"/>
    <mergeCell ref="A34:Z34"/>
    <mergeCell ref="A38:Z38"/>
    <mergeCell ref="A40:F40"/>
    <mergeCell ref="A3:H3"/>
    <mergeCell ref="A22:F22"/>
    <mergeCell ref="A16:F16"/>
    <mergeCell ref="A17:F17"/>
    <mergeCell ref="A8:F8"/>
    <mergeCell ref="A15:F15"/>
    <mergeCell ref="A26:F26"/>
    <mergeCell ref="A27:F27"/>
    <mergeCell ref="A24:F24"/>
    <mergeCell ref="A25:F25"/>
    <mergeCell ref="A28:F28"/>
    <mergeCell ref="A43:F43"/>
    <mergeCell ref="A31:F31"/>
    <mergeCell ref="A32:F32"/>
    <mergeCell ref="A33:F33"/>
    <mergeCell ref="A41:F41"/>
    <mergeCell ref="A46:F46"/>
    <mergeCell ref="A47:F47"/>
    <mergeCell ref="A29:F29"/>
    <mergeCell ref="A30:F30"/>
    <mergeCell ref="A35:F35"/>
    <mergeCell ref="A36:F36"/>
    <mergeCell ref="A37:F37"/>
    <mergeCell ref="A39:F39"/>
    <mergeCell ref="A44:F44"/>
    <mergeCell ref="A45:F45"/>
    <mergeCell ref="A60:F60"/>
    <mergeCell ref="A48:F48"/>
    <mergeCell ref="A49:F49"/>
    <mergeCell ref="A54:F54"/>
    <mergeCell ref="A55:F55"/>
    <mergeCell ref="A50:F50"/>
    <mergeCell ref="A51:F51"/>
    <mergeCell ref="A52:F52"/>
    <mergeCell ref="A53:F53"/>
    <mergeCell ref="A56:F56"/>
    <mergeCell ref="A58:F58"/>
    <mergeCell ref="A57:F57"/>
    <mergeCell ref="A66:F66"/>
    <mergeCell ref="A61:F61"/>
    <mergeCell ref="A62:F62"/>
    <mergeCell ref="A64:F64"/>
    <mergeCell ref="A65:F65"/>
    <mergeCell ref="A63:Z63"/>
    <mergeCell ref="A59:F59"/>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Računovodstvo ICV</cp:lastModifiedBy>
  <cp:lastPrinted>2021-09-27T13:29:50Z</cp:lastPrinted>
  <dcterms:created xsi:type="dcterms:W3CDTF">2008-10-17T11:51:54Z</dcterms:created>
  <dcterms:modified xsi:type="dcterms:W3CDTF">2023-05-16T12:01:27Z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